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udill\Documents\HCP Anywhere\River_Environmental\River Plan_South Reach\Council\Record\02_Community Engagement\"/>
    </mc:Choice>
  </mc:AlternateContent>
  <xr:revisionPtr revIDLastSave="0" documentId="13_ncr:1_{29DEDE35-FF32-42CC-8A22-D3F96E45D01A}" xr6:coauthVersionLast="45" xr6:coauthVersionMax="45" xr10:uidLastSave="{00000000-0000-0000-0000-000000000000}"/>
  <bookViews>
    <workbookView xWindow="-19320" yWindow="855" windowWidth="19440" windowHeight="15000" xr2:uid="{10257656-B940-459C-8F6B-0616B544D682}"/>
  </bookViews>
  <sheets>
    <sheet name="Questions" sheetId="2" r:id="rId1"/>
    <sheet name="Demographics" sheetId="1" r:id="rId2"/>
    <sheet name="Sheet1" sheetId="3" r:id="rId3"/>
  </sheets>
  <definedNames>
    <definedName name="_xlnm._FilterDatabase" localSheetId="1" hidden="1">Demographics!$B$64:$D$64</definedName>
    <definedName name="_xlnm._FilterDatabase" localSheetId="0" hidden="1">Questions!$A$102:$B$102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3" l="1"/>
  <c r="G31" i="3"/>
  <c r="G27" i="3"/>
  <c r="G23" i="3"/>
  <c r="G19" i="3"/>
  <c r="G15" i="3"/>
  <c r="G11" i="3"/>
  <c r="G7" i="3"/>
  <c r="G3" i="3"/>
  <c r="G34" i="3"/>
  <c r="G30" i="3"/>
  <c r="G26" i="3"/>
  <c r="G22" i="3"/>
  <c r="G18" i="3"/>
  <c r="G14" i="3"/>
  <c r="G10" i="3"/>
  <c r="G6" i="3"/>
  <c r="G29" i="3"/>
  <c r="G25" i="3"/>
  <c r="G21" i="3"/>
  <c r="G17" i="3"/>
  <c r="G13" i="3"/>
  <c r="G9" i="3"/>
  <c r="G5" i="3"/>
  <c r="G28" i="3"/>
  <c r="G24" i="3"/>
  <c r="G20" i="3"/>
  <c r="G16" i="3"/>
  <c r="G12" i="3"/>
  <c r="G8" i="3"/>
  <c r="G4" i="3"/>
  <c r="G33" i="3"/>
  <c r="G32" i="3"/>
</calcChain>
</file>

<file path=xl/sharedStrings.xml><?xml version="1.0" encoding="utf-8"?>
<sst xmlns="http://schemas.openxmlformats.org/spreadsheetml/2006/main" count="132" uniqueCount="109">
  <si>
    <t>Less than $15,000</t>
  </si>
  <si>
    <t>$15,000 - $29,999</t>
  </si>
  <si>
    <t>$30,000 - $59,999</t>
  </si>
  <si>
    <t>$60,000 - $99,999</t>
  </si>
  <si>
    <t>$100,000 - $250,000</t>
  </si>
  <si>
    <t>$250,000+</t>
  </si>
  <si>
    <t>Answer</t>
  </si>
  <si>
    <t>Percentage</t>
  </si>
  <si>
    <t>Number</t>
  </si>
  <si>
    <t>Under 18</t>
  </si>
  <si>
    <t>18-34</t>
  </si>
  <si>
    <t>35-64</t>
  </si>
  <si>
    <t>65 or older</t>
  </si>
  <si>
    <t>percentage</t>
  </si>
  <si>
    <t>number</t>
  </si>
  <si>
    <t>Rent</t>
  </si>
  <si>
    <t>Own</t>
  </si>
  <si>
    <t>N/A</t>
  </si>
  <si>
    <t>answer</t>
  </si>
  <si>
    <t>House</t>
  </si>
  <si>
    <t>Floating House</t>
  </si>
  <si>
    <t>Apartment</t>
  </si>
  <si>
    <t>Condo/Townhouse</t>
  </si>
  <si>
    <t>Other (please specify):</t>
  </si>
  <si>
    <t>Native American, Indigenous, or Alaska Native</t>
  </si>
  <si>
    <t>Asian</t>
  </si>
  <si>
    <t>Black or African-American</t>
  </si>
  <si>
    <t>Latino/a/x or Hispanic</t>
  </si>
  <si>
    <t>Native Hawaiian or Pacific Islander</t>
  </si>
  <si>
    <t>White</t>
  </si>
  <si>
    <t>Other (please specify)</t>
  </si>
  <si>
    <t xml:space="preserve">Parks (Willamette Park, Sellwood Riverfront, Staff Jennings, etc.) </t>
  </si>
  <si>
    <t xml:space="preserve">Bike and pedestrian trails (e.g., Willamette Greenway, Springwater Corridor) </t>
  </si>
  <si>
    <t>Public docks (Sellwood Riverfront, Willamette Park Boat Launch, etc.)</t>
  </si>
  <si>
    <t xml:space="preserve">Natural areas (Oaks Bottom, Willamette Moorage Park, etc.) </t>
  </si>
  <si>
    <t xml:space="preserve">Entertainment and activity (e.g., Oaks Amusement Park, Willamette Sailing Club) </t>
  </si>
  <si>
    <t>Dining and picnicking</t>
  </si>
  <si>
    <t>Pedestrian improvements (e.g., sidewalks, trail connections, safer crosswalks, pedestrian bridges)</t>
  </si>
  <si>
    <t>Bicycle improvements (e.g., dedicated bike lanes, better signage, bike parking)</t>
  </si>
  <si>
    <t>Improved nearby transit service (e.g., bus, MAX, streetcar extension)</t>
  </si>
  <si>
    <t>Directional signage</t>
  </si>
  <si>
    <t>More auto parking options</t>
  </si>
  <si>
    <t xml:space="preserve">Answer Choices </t>
  </si>
  <si>
    <t xml:space="preserve">Responses </t>
  </si>
  <si>
    <t>Greater connectivity between the riverfront and surrounding neighborhoods</t>
  </si>
  <si>
    <t>Increased transit options between South Reach and other Portland areas</t>
  </si>
  <si>
    <t>More public docks and/or launches for non-motorized boating (e.g. canoes and kayaks)</t>
  </si>
  <si>
    <t>More public docks and/or launches for motorized boating</t>
  </si>
  <si>
    <t>More places to wade and/or swim in the river</t>
  </si>
  <si>
    <t>More/better bike and walking trails</t>
  </si>
  <si>
    <t>More amenities like restrooms, boat storage and bicycle parking</t>
  </si>
  <si>
    <t>Better signage and information (e.g., directional signs, marked public parking areas)</t>
  </si>
  <si>
    <t>Small retail venues with food, drink and recreational equipment rental (e.g., paddle boards, kayaks)</t>
  </si>
  <si>
    <t>Other or additional comments (please specify)</t>
  </si>
  <si>
    <t>Expanded development setbacks for the riverbank</t>
  </si>
  <si>
    <t>Clearly designated areas for public recreation</t>
  </si>
  <si>
    <t>Restricted public access in key fish and wildlife habitat areas</t>
  </si>
  <si>
    <t>Increased enforcement of existing rules</t>
  </si>
  <si>
    <t>Educational materials, signage and outreach</t>
  </si>
  <si>
    <t>Other or additional comments (please specify):</t>
  </si>
  <si>
    <t>Riparian habitat areas (e.g., riverbanks, floodplains)</t>
  </si>
  <si>
    <t>Upland habitat areas (e.g., woodlands/oak habitat, steep slopes/hillsides)</t>
  </si>
  <si>
    <t>Parks and other recreational facilities (e.g., Willamette Park, public docks, trails)</t>
  </si>
  <si>
    <t>Bridgeheads and riverfront neighborhoods (e.g., Brooklyn, Sellwood, Johns Landing)</t>
  </si>
  <si>
    <t>Commercial areas (e.g. Ross Island Sand and Gravel, Oaks Amusement Park)</t>
  </si>
  <si>
    <t>Better tree management at public viewpoints</t>
  </si>
  <si>
    <t>More amenities, such as informational signage, seating and lighting</t>
  </si>
  <si>
    <t>More designated viewpoints from streets, trails and other public locations</t>
  </si>
  <si>
    <t>Restricting building heights that might block views</t>
  </si>
  <si>
    <t>What is your zip code?</t>
  </si>
  <si>
    <t>(blank)</t>
  </si>
  <si>
    <t>Grand Total</t>
  </si>
  <si>
    <t>Count of What is your zip code?</t>
  </si>
  <si>
    <t>Row Labels</t>
  </si>
  <si>
    <t>Neighborhood</t>
  </si>
  <si>
    <t>SMILE</t>
  </si>
  <si>
    <t>John's Landing</t>
  </si>
  <si>
    <t>Mount Tabor (sould be 97215)</t>
  </si>
  <si>
    <t>Lake Oswego</t>
  </si>
  <si>
    <t>West Linn</t>
  </si>
  <si>
    <t>Canby</t>
  </si>
  <si>
    <t>South Downtown</t>
  </si>
  <si>
    <t>North Portland Industrial District (Lower Columbia Slough)</t>
  </si>
  <si>
    <t>Southern West Hills (near W Burnside)</t>
  </si>
  <si>
    <t>South Tabor/Powell/Holgate/Woodstock to Johnson Creek</t>
  </si>
  <si>
    <t>Old Town/Pearl District</t>
  </si>
  <si>
    <t>North West Hills/Industrial Area</t>
  </si>
  <si>
    <t xml:space="preserve">North/Northeast Portland (E of MLK, N of Shaver) </t>
  </si>
  <si>
    <t>NE Portland (E of MLK to 42nd, Broadway N to Shaver)</t>
  </si>
  <si>
    <t>NE Portland (E of 42nd to 82nd, Glisan N to Shaver)</t>
  </si>
  <si>
    <t>SE Portland (Glisan S to Division, CESI to 42nd)</t>
  </si>
  <si>
    <t xml:space="preserve">Mt Tabor N, Belmont, Montavilla </t>
  </si>
  <si>
    <t>NE Portland (82nd E to 122nd, Division N to Burnside)</t>
  </si>
  <si>
    <t>N Portland (St Johns E to Vancouver Ave, Shaver to Hayden Island)</t>
  </si>
  <si>
    <t>NE Portland (42nd E to 82nd, Shaver to Airport/Columbia River)</t>
  </si>
  <si>
    <t>SW Portland (Willlamette W to beyond Capital Hwy, Vermont St S to City boundary)</t>
  </si>
  <si>
    <t>SW Portland (Vermont St N to Burnside, Raleigh Hills, etc.)</t>
  </si>
  <si>
    <t>Milwaukie</t>
  </si>
  <si>
    <t>Tigard</t>
  </si>
  <si>
    <t>Inner NE (Albina, Greeley, Hwy, etc.)</t>
  </si>
  <si>
    <t>NW Portland (huge area west of West Hills to NW Cornelius Pass Rd)</t>
  </si>
  <si>
    <t>Outer NE (122nd E to 201st, Burnside to river)</t>
  </si>
  <si>
    <t>Inner NE (Rose Qtr E to 42nd, Burnside N to Broadway)</t>
  </si>
  <si>
    <t>Outer NE (122nd E to 201st, Division to Burnside)</t>
  </si>
  <si>
    <t>Outer SE (82nd E to 112nd, Division S to City boundary)</t>
  </si>
  <si>
    <t>SMILE (I assume it is supposed to be 97202)</t>
  </si>
  <si>
    <t>Albany</t>
  </si>
  <si>
    <t>Renton, WA (??)</t>
  </si>
  <si>
    <t>outside PDX = 5.1%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</si>
</sst>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rgb="FF333E48"/>
      <name val="National2"/>
    </font>
    <font>
      <sz val="10"/>
      <color rgb="FF333E48"/>
      <name val="Calibri"/>
      <family val="2"/>
      <scheme val="minor"/>
    </font>
    <font>
      <sz val="11"/>
      <color rgb="FF333E48"/>
      <name val="Calibri"/>
      <family val="2"/>
      <scheme val="minor"/>
    </font>
    <font>
      <sz val="11"/>
      <name val="Calibri"/>
      <family val="2"/>
      <scheme val="minor"/>
    </font>
    <font>
      <sz val="10"/>
      <color rgb="FF333E48"/>
      <name val="National2"/>
    </font>
    <font>
      <sz val="10"/>
      <color rgb="FF333E4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vertical="center" wrapText="1"/>
    </xf>
    <xf numFmtId="10" fontId="1" fillId="0" borderId="0" xfId="0" applyNumberFormat="1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right" vertical="center" wrapText="1" indent="1"/>
    </xf>
    <xf numFmtId="0" fontId="0" fillId="0" borderId="0" xfId="0" applyBorder="1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10" fontId="1" fillId="0" borderId="1" xfId="0" applyNumberFormat="1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 inden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0" fontId="3" fillId="0" borderId="1" xfId="0" applyNumberFormat="1" applyFont="1" applyBorder="1" applyAlignment="1">
      <alignment horizontal="right" vertical="center" wrapText="1" inden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 indent="1"/>
    </xf>
    <xf numFmtId="0" fontId="0" fillId="0" borderId="0" xfId="0" applyFill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0" fontId="1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right" vertical="center" wrapText="1" indent="1"/>
    </xf>
    <xf numFmtId="10" fontId="0" fillId="0" borderId="1" xfId="0" applyNumberFormat="1" applyBorder="1"/>
    <xf numFmtId="0" fontId="6" fillId="0" borderId="0" xfId="0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right" vertical="center" wrapText="1" indent="1"/>
    </xf>
    <xf numFmtId="0" fontId="0" fillId="0" borderId="0" xfId="0" applyFont="1" applyFill="1" applyBorder="1"/>
    <xf numFmtId="0" fontId="0" fillId="0" borderId="0" xfId="0" applyFont="1" applyAlignment="1">
      <alignment wrapText="1"/>
    </xf>
    <xf numFmtId="10" fontId="0" fillId="0" borderId="0" xfId="0" applyNumberFormat="1" applyFont="1"/>
    <xf numFmtId="0" fontId="7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/>
    <xf numFmtId="10" fontId="7" fillId="0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right" vertical="center" wrapText="1" indent="1"/>
    </xf>
    <xf numFmtId="0" fontId="4" fillId="0" borderId="1" xfId="0" applyFont="1" applyFill="1" applyBorder="1" applyAlignment="1">
      <alignment wrapText="1"/>
    </xf>
    <xf numFmtId="10" fontId="4" fillId="0" borderId="1" xfId="0" applyNumberFormat="1" applyFont="1" applyFill="1" applyBorder="1"/>
    <xf numFmtId="10" fontId="4" fillId="0" borderId="1" xfId="0" applyNumberFormat="1" applyFont="1" applyBorder="1"/>
    <xf numFmtId="0" fontId="9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/>
    <xf numFmtId="0" fontId="8" fillId="0" borderId="3" xfId="0" applyFont="1" applyBorder="1"/>
    <xf numFmtId="10" fontId="8" fillId="0" borderId="0" xfId="0" applyNumberFormat="1" applyFont="1"/>
    <xf numFmtId="0" fontId="8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 types of recreation in the Sotuh Reach are most important to you? </a:t>
            </a:r>
          </a:p>
          <a:p>
            <a:pPr>
              <a:defRPr/>
            </a:pPr>
            <a:r>
              <a:rPr lang="en-US" sz="1050"/>
              <a:t>(rank in order order of priorty, 1 is highest priorty 5 is lowest priorty)</a:t>
            </a:r>
            <a:endParaRPr lang="en-US" sz="1400"/>
          </a:p>
        </c:rich>
      </c:tx>
      <c:layout>
        <c:manualLayout>
          <c:xMode val="edge"/>
          <c:yMode val="edge"/>
          <c:x val="0.11475982336440131"/>
          <c:y val="7.0984895867393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83396190676425E-2"/>
          <c:y val="0.14684238173120101"/>
          <c:w val="0.85249933823281365"/>
          <c:h val="0.49348127992029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Questions!$A$3</c:f>
              <c:strCache>
                <c:ptCount val="1"/>
                <c:pt idx="0">
                  <c:v>Natural areas (Oaks Bottom, Willamette Moorage Park, etc.)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Questions!$B$2:$G$2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Questions!$B$3:$G$3</c:f>
              <c:numCache>
                <c:formatCode>General</c:formatCode>
                <c:ptCount val="6"/>
                <c:pt idx="0">
                  <c:v>62</c:v>
                </c:pt>
                <c:pt idx="1">
                  <c:v>36</c:v>
                </c:pt>
                <c:pt idx="2">
                  <c:v>36</c:v>
                </c:pt>
                <c:pt idx="3">
                  <c:v>32</c:v>
                </c:pt>
                <c:pt idx="4">
                  <c:v>4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C-4790-86CF-46664F3ECB0C}"/>
            </c:ext>
          </c:extLst>
        </c:ser>
        <c:ser>
          <c:idx val="1"/>
          <c:order val="1"/>
          <c:tx>
            <c:strRef>
              <c:f>Questions!$A$4</c:f>
              <c:strCache>
                <c:ptCount val="1"/>
                <c:pt idx="0">
                  <c:v>Bike and pedestrian trails (e.g., Willamette Greenway, Springwater Corridor)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Questions!$B$2:$G$2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Questions!$B$4:$G$4</c:f>
              <c:numCache>
                <c:formatCode>General</c:formatCode>
                <c:ptCount val="6"/>
                <c:pt idx="0">
                  <c:v>51</c:v>
                </c:pt>
                <c:pt idx="1">
                  <c:v>54</c:v>
                </c:pt>
                <c:pt idx="2">
                  <c:v>50</c:v>
                </c:pt>
                <c:pt idx="3">
                  <c:v>12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C-4790-86CF-46664F3ECB0C}"/>
            </c:ext>
          </c:extLst>
        </c:ser>
        <c:ser>
          <c:idx val="2"/>
          <c:order val="2"/>
          <c:tx>
            <c:strRef>
              <c:f>Questions!$A$5</c:f>
              <c:strCache>
                <c:ptCount val="1"/>
                <c:pt idx="0">
                  <c:v>Parks (Willamette Park, Sellwood Riverfront, Staff Jennings, etc.)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Questions!$B$2:$G$2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Questions!$B$5:$G$5</c:f>
              <c:numCache>
                <c:formatCode>General</c:formatCode>
                <c:ptCount val="6"/>
                <c:pt idx="0">
                  <c:v>47</c:v>
                </c:pt>
                <c:pt idx="1">
                  <c:v>59</c:v>
                </c:pt>
                <c:pt idx="2">
                  <c:v>41</c:v>
                </c:pt>
                <c:pt idx="3">
                  <c:v>21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C-4790-86CF-46664F3ECB0C}"/>
            </c:ext>
          </c:extLst>
        </c:ser>
        <c:ser>
          <c:idx val="3"/>
          <c:order val="3"/>
          <c:tx>
            <c:strRef>
              <c:f>Questions!$A$6</c:f>
              <c:strCache>
                <c:ptCount val="1"/>
                <c:pt idx="0">
                  <c:v>Public docks (Sellwood Riverfront, Willamette Park Boat Launch, etc.)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Questions!$B$2:$G$2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Questions!$B$6:$G$6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28</c:v>
                </c:pt>
                <c:pt idx="3">
                  <c:v>61</c:v>
                </c:pt>
                <c:pt idx="4">
                  <c:v>21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EC-4790-86CF-46664F3ECB0C}"/>
            </c:ext>
          </c:extLst>
        </c:ser>
        <c:ser>
          <c:idx val="4"/>
          <c:order val="4"/>
          <c:tx>
            <c:strRef>
              <c:f>Questions!$A$7</c:f>
              <c:strCache>
                <c:ptCount val="1"/>
                <c:pt idx="0">
                  <c:v>Entertainment and activity (e.g., Oaks Amusement Park, Willamette Sailing Club)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Questions!$B$2:$G$2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Questions!$B$7:$G$7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12</c:v>
                </c:pt>
                <c:pt idx="3">
                  <c:v>20</c:v>
                </c:pt>
                <c:pt idx="4">
                  <c:v>68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EC-4790-86CF-46664F3ECB0C}"/>
            </c:ext>
          </c:extLst>
        </c:ser>
        <c:ser>
          <c:idx val="5"/>
          <c:order val="5"/>
          <c:tx>
            <c:strRef>
              <c:f>Questions!$A$8</c:f>
              <c:strCache>
                <c:ptCount val="1"/>
                <c:pt idx="0">
                  <c:v>Dining and picnicking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Questions!$B$2:$G$2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Questions!$B$8:$G$8</c:f>
              <c:numCache>
                <c:formatCode>General</c:formatCode>
                <c:ptCount val="6"/>
                <c:pt idx="0">
                  <c:v>3</c:v>
                </c:pt>
                <c:pt idx="1">
                  <c:v>9</c:v>
                </c:pt>
                <c:pt idx="2">
                  <c:v>12</c:v>
                </c:pt>
                <c:pt idx="3">
                  <c:v>29</c:v>
                </c:pt>
                <c:pt idx="4">
                  <c:v>67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EC-4790-86CF-46664F3ECB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11408232"/>
        <c:axId val="511407576"/>
      </c:barChart>
      <c:catAx>
        <c:axId val="51140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07576"/>
        <c:crosses val="autoZero"/>
        <c:auto val="1"/>
        <c:lblAlgn val="ctr"/>
        <c:lblOffset val="100"/>
        <c:noMultiLvlLbl val="0"/>
      </c:catAx>
      <c:valAx>
        <c:axId val="511407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1140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259441171152627"/>
          <c:y val="0.70733489640928371"/>
          <c:w val="0.5329120792593246"/>
          <c:h val="0.23602645556764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 is your age?</a:t>
            </a:r>
          </a:p>
        </c:rich>
      </c:tx>
      <c:layout>
        <c:manualLayout>
          <c:xMode val="edge"/>
          <c:yMode val="edge"/>
          <c:x val="0.30202777777777778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Demographics!$C$19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B1-4313-AE34-5B8327FEA45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83-4802-8112-6388523CEC7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83-4802-8112-6388523CEC7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83-4802-8112-6388523CEC73}"/>
              </c:ext>
            </c:extLst>
          </c:dPt>
          <c:dLbls>
            <c:dLbl>
              <c:idx val="0"/>
              <c:layout>
                <c:manualLayout>
                  <c:x val="-0.05"/>
                  <c:y val="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B1-4313-AE34-5B8327FEA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Demographics!$B$20:$B$23</c:f>
              <c:strCache>
                <c:ptCount val="4"/>
                <c:pt idx="0">
                  <c:v>Under 18</c:v>
                </c:pt>
                <c:pt idx="1">
                  <c:v>18-34</c:v>
                </c:pt>
                <c:pt idx="2">
                  <c:v>35-64</c:v>
                </c:pt>
                <c:pt idx="3">
                  <c:v>65 or older</c:v>
                </c:pt>
              </c:strCache>
            </c:strRef>
          </c:cat>
          <c:val>
            <c:numRef>
              <c:f>Demographics!$C$20:$C$23</c:f>
              <c:numCache>
                <c:formatCode>0.00%</c:formatCode>
                <c:ptCount val="4"/>
                <c:pt idx="0">
                  <c:v>0</c:v>
                </c:pt>
                <c:pt idx="1">
                  <c:v>5.9900000000000002E-2</c:v>
                </c:pt>
                <c:pt idx="2">
                  <c:v>0.5988</c:v>
                </c:pt>
                <c:pt idx="3">
                  <c:v>0.34129999999999999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1-4313-AE34-5B8327FEA45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Does your family rent or own your home?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58774653341578"/>
          <c:y val="0.19486111111111112"/>
          <c:w val="0.80721074148555272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Demographics!$C$33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Demographics!$B$34:$B$36</c:f>
              <c:strCache>
                <c:ptCount val="3"/>
                <c:pt idx="0">
                  <c:v>Rent</c:v>
                </c:pt>
                <c:pt idx="1">
                  <c:v>Own</c:v>
                </c:pt>
                <c:pt idx="2">
                  <c:v>N/A</c:v>
                </c:pt>
              </c:strCache>
            </c:strRef>
          </c:cat>
          <c:val>
            <c:numRef>
              <c:f>Demographics!$C$34:$C$36</c:f>
              <c:numCache>
                <c:formatCode>0.00%</c:formatCode>
                <c:ptCount val="3"/>
                <c:pt idx="0">
                  <c:v>0.10299999999999999</c:v>
                </c:pt>
                <c:pt idx="1">
                  <c:v>0.88480000000000003</c:v>
                </c:pt>
                <c:pt idx="2">
                  <c:v>1.21E-2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9-404D-8981-6F982CB847D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9523272"/>
        <c:axId val="579524912"/>
      </c:barChart>
      <c:catAx>
        <c:axId val="579523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524912"/>
        <c:crosses val="autoZero"/>
        <c:auto val="1"/>
        <c:lblAlgn val="ctr"/>
        <c:lblOffset val="100"/>
        <c:noMultiLvlLbl val="0"/>
      </c:catAx>
      <c:valAx>
        <c:axId val="5795249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52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Does</a:t>
            </a:r>
            <a:r>
              <a:rPr lang="en-US" baseline="0"/>
              <a:t> your family rent or own your home?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Demographics!$C$33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A84-4135-8337-FA2B30F3369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84-4135-8337-FA2B30F3369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84-4135-8337-FA2B30F33694}"/>
              </c:ext>
            </c:extLst>
          </c:dPt>
          <c:dLbls>
            <c:dLbl>
              <c:idx val="0"/>
              <c:layout>
                <c:manualLayout>
                  <c:x val="4.6305774278215327E-2"/>
                  <c:y val="3.3298702245552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84-4135-8337-FA2B30F33694}"/>
                </c:ext>
              </c:extLst>
            </c:dLbl>
            <c:dLbl>
              <c:idx val="1"/>
              <c:layout>
                <c:manualLayout>
                  <c:x val="-0.1124969378827647"/>
                  <c:y val="-6.59959171770195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84-4135-8337-FA2B30F33694}"/>
                </c:ext>
              </c:extLst>
            </c:dLbl>
            <c:dLbl>
              <c:idx val="2"/>
              <c:layout>
                <c:manualLayout>
                  <c:x val="-2.9186132983377026E-2"/>
                  <c:y val="6.822324292796733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84-4135-8337-FA2B30F33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Demographics!$B$34:$B$36</c:f>
              <c:strCache>
                <c:ptCount val="3"/>
                <c:pt idx="0">
                  <c:v>Rent</c:v>
                </c:pt>
                <c:pt idx="1">
                  <c:v>Own</c:v>
                </c:pt>
                <c:pt idx="2">
                  <c:v>N/A</c:v>
                </c:pt>
              </c:strCache>
            </c:strRef>
          </c:cat>
          <c:val>
            <c:numRef>
              <c:f>Demographics!$C$34:$C$36</c:f>
              <c:numCache>
                <c:formatCode>0.00%</c:formatCode>
                <c:ptCount val="3"/>
                <c:pt idx="0">
                  <c:v>0.10299999999999999</c:v>
                </c:pt>
                <c:pt idx="1">
                  <c:v>0.88480000000000003</c:v>
                </c:pt>
                <c:pt idx="2">
                  <c:v>1.21E-2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4-4135-8337-FA2B30F3369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 type of home do you live in?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Demographics!$C$48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Demographics!$B$49:$B$53</c:f>
              <c:strCache>
                <c:ptCount val="5"/>
                <c:pt idx="0">
                  <c:v>Other (please specify):</c:v>
                </c:pt>
                <c:pt idx="1">
                  <c:v>Apartment</c:v>
                </c:pt>
                <c:pt idx="2">
                  <c:v>Floating House</c:v>
                </c:pt>
                <c:pt idx="3">
                  <c:v>Condo/Townhouse</c:v>
                </c:pt>
                <c:pt idx="4">
                  <c:v>House</c:v>
                </c:pt>
              </c:strCache>
            </c:strRef>
          </c:cat>
          <c:val>
            <c:numRef>
              <c:f>Demographics!$C$49:$C$53</c:f>
              <c:numCache>
                <c:formatCode>0.00%</c:formatCode>
                <c:ptCount val="5"/>
                <c:pt idx="0">
                  <c:v>6.1000000000000004E-3</c:v>
                </c:pt>
                <c:pt idx="1">
                  <c:v>7.8799999999999995E-2</c:v>
                </c:pt>
                <c:pt idx="2">
                  <c:v>0.1152</c:v>
                </c:pt>
                <c:pt idx="3">
                  <c:v>0.22420000000000001</c:v>
                </c:pt>
                <c:pt idx="4">
                  <c:v>0.59389999999999998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5-44EB-8224-DD4EB436949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0673368"/>
        <c:axId val="520671728"/>
      </c:barChart>
      <c:catAx>
        <c:axId val="520673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671728"/>
        <c:crosses val="autoZero"/>
        <c:auto val="1"/>
        <c:lblAlgn val="ctr"/>
        <c:lblOffset val="100"/>
        <c:noMultiLvlLbl val="0"/>
      </c:catAx>
      <c:valAx>
        <c:axId val="5206717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673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do you identify your race and/or</a:t>
            </a:r>
            <a:r>
              <a:rPr lang="en-US" baseline="0"/>
              <a:t> ethnicity?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Demographics!$C$64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Demographics!$B$65:$B$71</c:f>
              <c:strCache>
                <c:ptCount val="7"/>
                <c:pt idx="0">
                  <c:v>Native Hawaiian or Pacific Islander</c:v>
                </c:pt>
                <c:pt idx="1">
                  <c:v>Black or African-American</c:v>
                </c:pt>
                <c:pt idx="2">
                  <c:v>Latino/a/x or Hispanic</c:v>
                </c:pt>
                <c:pt idx="3">
                  <c:v>Native American, Indigenous, or Alaska Native</c:v>
                </c:pt>
                <c:pt idx="4">
                  <c:v>Asian</c:v>
                </c:pt>
                <c:pt idx="5">
                  <c:v>Other (please specify)</c:v>
                </c:pt>
                <c:pt idx="6">
                  <c:v>White</c:v>
                </c:pt>
              </c:strCache>
            </c:strRef>
          </c:cat>
          <c:val>
            <c:numRef>
              <c:f>Demographics!$C$65:$C$71</c:f>
              <c:numCache>
                <c:formatCode>0.00%</c:formatCode>
                <c:ptCount val="7"/>
                <c:pt idx="0">
                  <c:v>0</c:v>
                </c:pt>
                <c:pt idx="1">
                  <c:v>6.4000000000000003E-3</c:v>
                </c:pt>
                <c:pt idx="2">
                  <c:v>6.4000000000000003E-3</c:v>
                </c:pt>
                <c:pt idx="3">
                  <c:v>1.9199999999999998E-2</c:v>
                </c:pt>
                <c:pt idx="4">
                  <c:v>1.9199999999999998E-2</c:v>
                </c:pt>
                <c:pt idx="5">
                  <c:v>7.0499999999999993E-2</c:v>
                </c:pt>
                <c:pt idx="6">
                  <c:v>0.87819999999999998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5-4F7F-AA27-7D189070BD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2770784"/>
        <c:axId val="582771440"/>
      </c:barChart>
      <c:catAx>
        <c:axId val="582770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771440"/>
        <c:crosses val="autoZero"/>
        <c:auto val="1"/>
        <c:lblAlgn val="ctr"/>
        <c:lblOffset val="100"/>
        <c:noMultiLvlLbl val="0"/>
      </c:catAx>
      <c:valAx>
        <c:axId val="5827714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77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cap="all" baseline="0">
                <a:effectLst/>
              </a:rPr>
              <a:t>What types of recreation in the Sotuh Reach are most important to you? </a:t>
            </a:r>
            <a:endParaRPr lang="en-US" sz="1600">
              <a:effectLst/>
            </a:endParaRPr>
          </a:p>
          <a:p>
            <a:pPr>
              <a:defRPr/>
            </a:pPr>
            <a:r>
              <a:rPr lang="en-US" sz="1050" b="1" i="0" cap="all" baseline="0">
                <a:effectLst/>
              </a:rPr>
              <a:t>(rank in order order of priorty, 1 is highest priorty 5 is lowest priorty)</a:t>
            </a:r>
            <a:endParaRPr lang="en-US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438637953206365E-2"/>
          <c:y val="0.18424404095395144"/>
          <c:w val="0.84538548232192356"/>
          <c:h val="0.51368665253004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Questions!$A$15</c:f>
              <c:strCache>
                <c:ptCount val="1"/>
                <c:pt idx="0">
                  <c:v>Natural areas (Oaks Bottom, Willamette Moorage Park, etc.)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Questions!$B$14:$G$14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Questions!$B$15:$G$15</c:f>
              <c:numCache>
                <c:formatCode>0.00%</c:formatCode>
                <c:ptCount val="6"/>
                <c:pt idx="0">
                  <c:v>0.34250000000000003</c:v>
                </c:pt>
                <c:pt idx="1">
                  <c:v>0.19889999999999999</c:v>
                </c:pt>
                <c:pt idx="2">
                  <c:v>0.19889999999999999</c:v>
                </c:pt>
                <c:pt idx="3">
                  <c:v>0.17680000000000001</c:v>
                </c:pt>
                <c:pt idx="4">
                  <c:v>2.2100000000000002E-2</c:v>
                </c:pt>
                <c:pt idx="5">
                  <c:v>6.08E-2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3-4B91-B417-E3BF7E75590F}"/>
            </c:ext>
          </c:extLst>
        </c:ser>
        <c:ser>
          <c:idx val="1"/>
          <c:order val="1"/>
          <c:tx>
            <c:strRef>
              <c:f>Questions!$A$16</c:f>
              <c:strCache>
                <c:ptCount val="1"/>
                <c:pt idx="0">
                  <c:v>Bike and pedestrian trails (e.g., Willamette Greenway, Springwater Corridor)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Questions!$B$14:$G$14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Questions!$B$16:$G$16</c:f>
              <c:numCache>
                <c:formatCode>0.00%</c:formatCode>
                <c:ptCount val="6"/>
                <c:pt idx="0">
                  <c:v>0.28649999999999998</c:v>
                </c:pt>
                <c:pt idx="1">
                  <c:v>0.3034</c:v>
                </c:pt>
                <c:pt idx="2">
                  <c:v>0.28089999999999998</c:v>
                </c:pt>
                <c:pt idx="3">
                  <c:v>6.7400000000000002E-2</c:v>
                </c:pt>
                <c:pt idx="4">
                  <c:v>3.3700000000000001E-2</c:v>
                </c:pt>
                <c:pt idx="5">
                  <c:v>2.81E-2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3-4B91-B417-E3BF7E75590F}"/>
            </c:ext>
          </c:extLst>
        </c:ser>
        <c:ser>
          <c:idx val="2"/>
          <c:order val="2"/>
          <c:tx>
            <c:strRef>
              <c:f>Questions!$A$17</c:f>
              <c:strCache>
                <c:ptCount val="1"/>
                <c:pt idx="0">
                  <c:v>Parks (Willamette Park, Sellwood Riverfront, Staff Jennings, etc.)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Questions!$B$14:$G$14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Questions!$B$17:$G$17</c:f>
              <c:numCache>
                <c:formatCode>0.00%</c:formatCode>
                <c:ptCount val="6"/>
                <c:pt idx="0">
                  <c:v>0.26700000000000002</c:v>
                </c:pt>
                <c:pt idx="1">
                  <c:v>0.3352</c:v>
                </c:pt>
                <c:pt idx="2">
                  <c:v>0.23300000000000001</c:v>
                </c:pt>
                <c:pt idx="3">
                  <c:v>0.1193</c:v>
                </c:pt>
                <c:pt idx="4">
                  <c:v>3.9800000000000002E-2</c:v>
                </c:pt>
                <c:pt idx="5">
                  <c:v>5.7000000000000002E-3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3-4B91-B417-E3BF7E75590F}"/>
            </c:ext>
          </c:extLst>
        </c:ser>
        <c:ser>
          <c:idx val="3"/>
          <c:order val="3"/>
          <c:tx>
            <c:strRef>
              <c:f>Questions!$A$18</c:f>
              <c:strCache>
                <c:ptCount val="1"/>
                <c:pt idx="0">
                  <c:v>Public docks (Sellwood Riverfront, Willamette Park Boat Launch, etc.)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Questions!$B$14:$G$14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Questions!$B$18:$G$18</c:f>
              <c:numCache>
                <c:formatCode>0.00%</c:formatCode>
                <c:ptCount val="6"/>
                <c:pt idx="0">
                  <c:v>9.0399999999999994E-2</c:v>
                </c:pt>
                <c:pt idx="1">
                  <c:v>0.113</c:v>
                </c:pt>
                <c:pt idx="2">
                  <c:v>0.15820000000000001</c:v>
                </c:pt>
                <c:pt idx="3">
                  <c:v>0.34460000000000002</c:v>
                </c:pt>
                <c:pt idx="4">
                  <c:v>0.1186</c:v>
                </c:pt>
                <c:pt idx="5">
                  <c:v>0.17510000000000001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3-4B91-B417-E3BF7E75590F}"/>
            </c:ext>
          </c:extLst>
        </c:ser>
        <c:ser>
          <c:idx val="4"/>
          <c:order val="4"/>
          <c:tx>
            <c:strRef>
              <c:f>Questions!$A$19</c:f>
              <c:strCache>
                <c:ptCount val="1"/>
                <c:pt idx="0">
                  <c:v>Entertainment and activity (e.g., Oaks Amusement Park, Willamette Sailing Club)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Questions!$B$14:$G$14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Questions!$B$19:$G$19</c:f>
              <c:numCache>
                <c:formatCode>0.00%</c:formatCode>
                <c:ptCount val="6"/>
                <c:pt idx="0">
                  <c:v>1.72E-2</c:v>
                </c:pt>
                <c:pt idx="1">
                  <c:v>1.72E-2</c:v>
                </c:pt>
                <c:pt idx="2">
                  <c:v>6.9000000000000006E-2</c:v>
                </c:pt>
                <c:pt idx="3">
                  <c:v>0.1149</c:v>
                </c:pt>
                <c:pt idx="4">
                  <c:v>0.39079999999999998</c:v>
                </c:pt>
                <c:pt idx="5">
                  <c:v>0.39079999999999998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3-4B91-B417-E3BF7E75590F}"/>
            </c:ext>
          </c:extLst>
        </c:ser>
        <c:ser>
          <c:idx val="5"/>
          <c:order val="5"/>
          <c:tx>
            <c:strRef>
              <c:f>Questions!$A$20</c:f>
              <c:strCache>
                <c:ptCount val="1"/>
                <c:pt idx="0">
                  <c:v>Dining and picnicking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Questions!$B$14:$G$14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Questions!$B$20:$G$20</c:f>
              <c:numCache>
                <c:formatCode>0.00%</c:formatCode>
                <c:ptCount val="6"/>
                <c:pt idx="0">
                  <c:v>1.7100000000000001E-2</c:v>
                </c:pt>
                <c:pt idx="1">
                  <c:v>5.1400000000000001E-2</c:v>
                </c:pt>
                <c:pt idx="2">
                  <c:v>6.8599999999999994E-2</c:v>
                </c:pt>
                <c:pt idx="3">
                  <c:v>0.16569999999999999</c:v>
                </c:pt>
                <c:pt idx="4">
                  <c:v>0.38290000000000002</c:v>
                </c:pt>
                <c:pt idx="5">
                  <c:v>0.31430000000000002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3-4B91-B417-E3BF7E7559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47659456"/>
        <c:axId val="547653224"/>
      </c:barChart>
      <c:catAx>
        <c:axId val="54765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653224"/>
        <c:crosses val="autoZero"/>
        <c:auto val="1"/>
        <c:lblAlgn val="ctr"/>
        <c:lblOffset val="100"/>
        <c:noMultiLvlLbl val="0"/>
      </c:catAx>
      <c:valAx>
        <c:axId val="5476532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4765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711577239068684"/>
          <c:y val="0.7544099109066601"/>
          <c:w val="0.53187052104531618"/>
          <c:h val="0.23477653646814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can getting to the River be improved for nearby residents and businesses?</a:t>
            </a:r>
          </a:p>
          <a:p>
            <a:pPr>
              <a:defRPr/>
            </a:pPr>
            <a:r>
              <a:rPr lang="en-US" sz="1050"/>
              <a:t>(rank in order of priority,</a:t>
            </a:r>
            <a:r>
              <a:rPr lang="en-US" sz="1050" baseline="0"/>
              <a:t> 1 is highest priority 5 is lowest priority)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298945172133999E-2"/>
          <c:y val="0.14498461369863483"/>
          <c:w val="0.9534021749209638"/>
          <c:h val="0.54776200821441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Questions!$A$39</c:f>
              <c:strCache>
                <c:ptCount val="1"/>
                <c:pt idx="0">
                  <c:v>Pedestrian improvements (e.g., sidewalks, trail connections, safer crosswalks, pedestrian bridges)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Questions!$B$38:$F$38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Questions!$B$39:$F$39</c:f>
              <c:numCache>
                <c:formatCode>0.00%</c:formatCode>
                <c:ptCount val="5"/>
                <c:pt idx="0">
                  <c:v>0.7107</c:v>
                </c:pt>
                <c:pt idx="1">
                  <c:v>0.1321</c:v>
                </c:pt>
                <c:pt idx="2">
                  <c:v>0.1195</c:v>
                </c:pt>
                <c:pt idx="3">
                  <c:v>2.52E-2</c:v>
                </c:pt>
                <c:pt idx="4">
                  <c:v>1.26E-2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7-4BFF-B066-FE4D045267E9}"/>
            </c:ext>
          </c:extLst>
        </c:ser>
        <c:ser>
          <c:idx val="1"/>
          <c:order val="1"/>
          <c:tx>
            <c:strRef>
              <c:f>Questions!$A$40</c:f>
              <c:strCache>
                <c:ptCount val="1"/>
                <c:pt idx="0">
                  <c:v>Bicycle improvements (e.g., dedicated bike lanes, better signage, bike parking)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Questions!$B$38:$F$38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Questions!$B$40:$F$40</c:f>
              <c:numCache>
                <c:formatCode>0.00%</c:formatCode>
                <c:ptCount val="5"/>
                <c:pt idx="0">
                  <c:v>0.1026</c:v>
                </c:pt>
                <c:pt idx="1">
                  <c:v>0.44230000000000003</c:v>
                </c:pt>
                <c:pt idx="2">
                  <c:v>0.26919999999999999</c:v>
                </c:pt>
                <c:pt idx="3">
                  <c:v>0.12180000000000001</c:v>
                </c:pt>
                <c:pt idx="4">
                  <c:v>6.4100000000000004E-2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7-4BFF-B066-FE4D045267E9}"/>
            </c:ext>
          </c:extLst>
        </c:ser>
        <c:ser>
          <c:idx val="2"/>
          <c:order val="2"/>
          <c:tx>
            <c:strRef>
              <c:f>Questions!$A$41</c:f>
              <c:strCache>
                <c:ptCount val="1"/>
                <c:pt idx="0">
                  <c:v>Improved nearby transit service (e.g., bus, MAX, streetcar extension)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Questions!$B$38:$F$38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Questions!$B$41:$F$41</c:f>
              <c:numCache>
                <c:formatCode>0.00%</c:formatCode>
                <c:ptCount val="5"/>
                <c:pt idx="0">
                  <c:v>0.11409999999999999</c:v>
                </c:pt>
                <c:pt idx="1">
                  <c:v>0.20130000000000001</c:v>
                </c:pt>
                <c:pt idx="2">
                  <c:v>0.34229999999999999</c:v>
                </c:pt>
                <c:pt idx="3">
                  <c:v>0.20810000000000001</c:v>
                </c:pt>
                <c:pt idx="4">
                  <c:v>0.13420000000000001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B7-4BFF-B066-FE4D045267E9}"/>
            </c:ext>
          </c:extLst>
        </c:ser>
        <c:ser>
          <c:idx val="3"/>
          <c:order val="3"/>
          <c:tx>
            <c:strRef>
              <c:f>Questions!$A$42</c:f>
              <c:strCache>
                <c:ptCount val="1"/>
                <c:pt idx="0">
                  <c:v>Directional signage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Questions!$B$38:$F$38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Questions!$B$42:$F$42</c:f>
              <c:numCache>
                <c:formatCode>0.00%</c:formatCode>
                <c:ptCount val="5"/>
                <c:pt idx="0">
                  <c:v>2.7199999999999998E-2</c:v>
                </c:pt>
                <c:pt idx="1">
                  <c:v>0.1429</c:v>
                </c:pt>
                <c:pt idx="2">
                  <c:v>0.1905</c:v>
                </c:pt>
                <c:pt idx="3">
                  <c:v>0.51700000000000002</c:v>
                </c:pt>
                <c:pt idx="4">
                  <c:v>0.12239999999999999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B7-4BFF-B066-FE4D045267E9}"/>
            </c:ext>
          </c:extLst>
        </c:ser>
        <c:ser>
          <c:idx val="4"/>
          <c:order val="4"/>
          <c:tx>
            <c:strRef>
              <c:f>Questions!$A$43</c:f>
              <c:strCache>
                <c:ptCount val="1"/>
                <c:pt idx="0">
                  <c:v>More auto parking options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Questions!$B$38:$F$38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Questions!$B$43:$F$43</c:f>
              <c:numCache>
                <c:formatCode>0.00%</c:formatCode>
                <c:ptCount val="5"/>
                <c:pt idx="0">
                  <c:v>8.7800000000000003E-2</c:v>
                </c:pt>
                <c:pt idx="1">
                  <c:v>0.1014</c:v>
                </c:pt>
                <c:pt idx="2">
                  <c:v>7.4300000000000005E-2</c:v>
                </c:pt>
                <c:pt idx="3">
                  <c:v>0.1081</c:v>
                </c:pt>
                <c:pt idx="4">
                  <c:v>0.62839999999999996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B7-4BFF-B066-FE4D045267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02086408"/>
        <c:axId val="502085096"/>
      </c:barChart>
      <c:catAx>
        <c:axId val="502086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085096"/>
        <c:crosses val="autoZero"/>
        <c:auto val="1"/>
        <c:lblAlgn val="ctr"/>
        <c:lblOffset val="100"/>
        <c:noMultiLvlLbl val="0"/>
      </c:catAx>
      <c:valAx>
        <c:axId val="50208509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08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868974428273768"/>
          <c:y val="0.7529944801095374"/>
          <c:w val="0.6991204216731528"/>
          <c:h val="0.2470054595469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What would</a:t>
            </a:r>
            <a:r>
              <a:rPr lang="en-US" b="1" baseline="0"/>
              <a:t> improve your recreational experience in the South Reach?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2394-48FD-AE37-98F3FA0F8FB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2394-48FD-AE37-98F3FA0F8F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2394-48FD-AE37-98F3FA0F8FB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2394-48FD-AE37-98F3FA0F8FB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394-48FD-AE37-98F3FA0F8FB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394-48FD-AE37-98F3FA0F8FB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394-48FD-AE37-98F3FA0F8FB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94-48FD-AE37-98F3FA0F8FB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94-48FD-AE37-98F3FA0F8FB9}"/>
              </c:ext>
            </c:extLst>
          </c:dPt>
          <c:cat>
            <c:strRef>
              <c:f>Questions!$A$56:$A$65</c:f>
              <c:strCache>
                <c:ptCount val="10"/>
                <c:pt idx="0">
                  <c:v>Better signage and information (e.g., directional signs, marked public parking areas)</c:v>
                </c:pt>
                <c:pt idx="1">
                  <c:v>Increased transit options between South Reach and other Portland areas</c:v>
                </c:pt>
                <c:pt idx="2">
                  <c:v>More public docks and/or launches for motorized boating</c:v>
                </c:pt>
                <c:pt idx="3">
                  <c:v>More amenities like restrooms, boat storage and bicycle parking</c:v>
                </c:pt>
                <c:pt idx="4">
                  <c:v>Small retail venues with food, drink and recreational equipment rental (e.g., paddle boards, kayaks)</c:v>
                </c:pt>
                <c:pt idx="5">
                  <c:v>More places to wade and/or swim in the river</c:v>
                </c:pt>
                <c:pt idx="6">
                  <c:v>Greater connectivity between the riverfront and surrounding neighborhoods</c:v>
                </c:pt>
                <c:pt idx="7">
                  <c:v>More public docks and/or launches for non-motorized boating (e.g. canoes and kayaks)</c:v>
                </c:pt>
                <c:pt idx="8">
                  <c:v>Other or additional comments (please specify)</c:v>
                </c:pt>
                <c:pt idx="9">
                  <c:v>More/better bike and walking trails</c:v>
                </c:pt>
              </c:strCache>
            </c:strRef>
          </c:cat>
          <c:val>
            <c:numRef>
              <c:f>Questions!$B$56:$B$65</c:f>
              <c:numCache>
                <c:formatCode>0.00%</c:formatCode>
                <c:ptCount val="10"/>
                <c:pt idx="0">
                  <c:v>2.2200000000000001E-2</c:v>
                </c:pt>
                <c:pt idx="1">
                  <c:v>3.8899999999999997E-2</c:v>
                </c:pt>
                <c:pt idx="2">
                  <c:v>3.8899999999999997E-2</c:v>
                </c:pt>
                <c:pt idx="3">
                  <c:v>3.8899999999999997E-2</c:v>
                </c:pt>
                <c:pt idx="4">
                  <c:v>6.1100000000000002E-2</c:v>
                </c:pt>
                <c:pt idx="5">
                  <c:v>9.4399999999999998E-2</c:v>
                </c:pt>
                <c:pt idx="6">
                  <c:v>0.1056</c:v>
                </c:pt>
                <c:pt idx="7">
                  <c:v>0.1111</c:v>
                </c:pt>
                <c:pt idx="8">
                  <c:v>0.2278</c:v>
                </c:pt>
                <c:pt idx="9">
                  <c:v>0.2611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4-48FD-AE37-98F3FA0F8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8621632"/>
        <c:axId val="548622616"/>
      </c:barChart>
      <c:catAx>
        <c:axId val="54862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22616"/>
        <c:crosses val="autoZero"/>
        <c:auto val="1"/>
        <c:lblAlgn val="ctr"/>
        <c:lblOffset val="100"/>
        <c:noMultiLvlLbl val="0"/>
      </c:catAx>
      <c:valAx>
        <c:axId val="548622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2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What are the best strategies for</a:t>
            </a:r>
            <a:r>
              <a:rPr lang="en-US" sz="1400" b="1" baseline="0"/>
              <a:t> ensuring compatibility between fish and wildlife habitat, recreation, and development? (choose top 3)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A74B-495B-8AAC-785B8457538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74B-495B-8AAC-785B8457538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A74B-495B-8AAC-785B8457538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74B-495B-8AAC-785B8457538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74B-495B-8AAC-785B8457538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74B-495B-8AAC-785B84575384}"/>
              </c:ext>
            </c:extLst>
          </c:dPt>
          <c:cat>
            <c:strRef>
              <c:f>Questions!$A$70:$A$75</c:f>
              <c:strCache>
                <c:ptCount val="6"/>
                <c:pt idx="0">
                  <c:v>Other or additional comments (please specify):</c:v>
                </c:pt>
                <c:pt idx="1">
                  <c:v>Educational materials, signage and outreach</c:v>
                </c:pt>
                <c:pt idx="2">
                  <c:v>Clearly designated areas for public recreation</c:v>
                </c:pt>
                <c:pt idx="3">
                  <c:v>Increased enforcement of existing rules</c:v>
                </c:pt>
                <c:pt idx="4">
                  <c:v>Expanded development setbacks for the riverbank</c:v>
                </c:pt>
                <c:pt idx="5">
                  <c:v>Restricted public access in key fish and wildlife habitat areas</c:v>
                </c:pt>
              </c:strCache>
            </c:strRef>
          </c:cat>
          <c:val>
            <c:numRef>
              <c:f>Questions!$B$70:$B$75</c:f>
              <c:numCache>
                <c:formatCode>0.00%</c:formatCode>
                <c:ptCount val="6"/>
                <c:pt idx="0">
                  <c:v>0.17749999999999999</c:v>
                </c:pt>
                <c:pt idx="1">
                  <c:v>0.33139999999999997</c:v>
                </c:pt>
                <c:pt idx="2">
                  <c:v>0.46750000000000003</c:v>
                </c:pt>
                <c:pt idx="3">
                  <c:v>0.51480000000000004</c:v>
                </c:pt>
                <c:pt idx="4">
                  <c:v>0.55620000000000003</c:v>
                </c:pt>
                <c:pt idx="5">
                  <c:v>0.57399999999999995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B-495B-8AAC-785B84575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5322128"/>
        <c:axId val="545324752"/>
      </c:barChart>
      <c:catAx>
        <c:axId val="545322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24752"/>
        <c:crosses val="autoZero"/>
        <c:auto val="1"/>
        <c:lblAlgn val="ctr"/>
        <c:lblOffset val="100"/>
        <c:noMultiLvlLbl val="0"/>
      </c:catAx>
      <c:valAx>
        <c:axId val="54532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2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Where should we enhance natural areas?</a:t>
            </a:r>
          </a:p>
          <a:p>
            <a:pPr>
              <a:defRPr/>
            </a:pPr>
            <a:r>
              <a:rPr lang="en-US"/>
              <a:t> </a:t>
            </a:r>
            <a:r>
              <a:rPr lang="en-US" sz="1050"/>
              <a:t>(rank in order of priority)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9034021890324167E-2"/>
          <c:y val="0.18575536152088964"/>
          <c:w val="0.95812515184128688"/>
          <c:h val="0.43785039202068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Questions!$A$83</c:f>
              <c:strCache>
                <c:ptCount val="1"/>
                <c:pt idx="0">
                  <c:v>Riparian habitat areas (e.g., riverbanks, floodplains)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Questions!$B$82:$F$82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Questions!$B$83:$F$83</c:f>
              <c:numCache>
                <c:formatCode>0.00%</c:formatCode>
                <c:ptCount val="5"/>
                <c:pt idx="0">
                  <c:v>0.49680000000000002</c:v>
                </c:pt>
                <c:pt idx="1">
                  <c:v>0.20380000000000001</c:v>
                </c:pt>
                <c:pt idx="2">
                  <c:v>0.15290000000000001</c:v>
                </c:pt>
                <c:pt idx="3">
                  <c:v>4.4600000000000001E-2</c:v>
                </c:pt>
                <c:pt idx="4">
                  <c:v>0.1019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B-425E-AB72-B50A52B4E09C}"/>
            </c:ext>
          </c:extLst>
        </c:ser>
        <c:ser>
          <c:idx val="1"/>
          <c:order val="1"/>
          <c:tx>
            <c:strRef>
              <c:f>Questions!$A$84</c:f>
              <c:strCache>
                <c:ptCount val="1"/>
                <c:pt idx="0">
                  <c:v>Upland habitat areas (e.g., woodlands/oak habitat, steep slopes/hillsides)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Questions!$B$82:$F$82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Questions!$B$84:$F$84</c:f>
              <c:numCache>
                <c:formatCode>0.00%</c:formatCode>
                <c:ptCount val="5"/>
                <c:pt idx="0">
                  <c:v>0.11609999999999999</c:v>
                </c:pt>
                <c:pt idx="1">
                  <c:v>0.44519999999999998</c:v>
                </c:pt>
                <c:pt idx="2">
                  <c:v>0.16769999999999999</c:v>
                </c:pt>
                <c:pt idx="3">
                  <c:v>0.20649999999999999</c:v>
                </c:pt>
                <c:pt idx="4">
                  <c:v>6.4500000000000002E-2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B-425E-AB72-B50A52B4E09C}"/>
            </c:ext>
          </c:extLst>
        </c:ser>
        <c:ser>
          <c:idx val="2"/>
          <c:order val="2"/>
          <c:tx>
            <c:strRef>
              <c:f>Questions!$A$85</c:f>
              <c:strCache>
                <c:ptCount val="1"/>
                <c:pt idx="0">
                  <c:v>Parks and other recreational facilities (e.g., Willamette Park, public docks, trails)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Questions!$B$82:$F$82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Questions!$B$85:$F$85</c:f>
              <c:numCache>
                <c:formatCode>0.00%</c:formatCode>
                <c:ptCount val="5"/>
                <c:pt idx="0">
                  <c:v>0.1429</c:v>
                </c:pt>
                <c:pt idx="1">
                  <c:v>0.1104</c:v>
                </c:pt>
                <c:pt idx="2">
                  <c:v>0.4481</c:v>
                </c:pt>
                <c:pt idx="3">
                  <c:v>0.2208</c:v>
                </c:pt>
                <c:pt idx="4">
                  <c:v>7.7899999999999997E-2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B-425E-AB72-B50A52B4E09C}"/>
            </c:ext>
          </c:extLst>
        </c:ser>
        <c:ser>
          <c:idx val="3"/>
          <c:order val="3"/>
          <c:tx>
            <c:strRef>
              <c:f>Questions!$A$86</c:f>
              <c:strCache>
                <c:ptCount val="1"/>
                <c:pt idx="0">
                  <c:v>Bridgeheads and riverfront neighborhoods (e.g., Brooklyn, Sellwood, Johns Landing)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Questions!$B$82:$F$82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Questions!$B$86:$F$86</c:f>
              <c:numCache>
                <c:formatCode>0.00%</c:formatCode>
                <c:ptCount val="5"/>
                <c:pt idx="0">
                  <c:v>0.1176</c:v>
                </c:pt>
                <c:pt idx="1">
                  <c:v>0.13730000000000001</c:v>
                </c:pt>
                <c:pt idx="2">
                  <c:v>0.1242</c:v>
                </c:pt>
                <c:pt idx="3">
                  <c:v>0.45100000000000001</c:v>
                </c:pt>
                <c:pt idx="4">
                  <c:v>0.1699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B-425E-AB72-B50A52B4E09C}"/>
            </c:ext>
          </c:extLst>
        </c:ser>
        <c:ser>
          <c:idx val="4"/>
          <c:order val="4"/>
          <c:tx>
            <c:strRef>
              <c:f>Questions!$A$87</c:f>
              <c:strCache>
                <c:ptCount val="1"/>
                <c:pt idx="0">
                  <c:v>Commercial areas (e.g. Ross Island Sand and Gravel, Oaks Amusement Park)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Questions!$B$82:$F$82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Questions!$B$87:$F$87</c:f>
              <c:numCache>
                <c:formatCode>0.00%</c:formatCode>
                <c:ptCount val="5"/>
                <c:pt idx="0">
                  <c:v>0.15129999999999999</c:v>
                </c:pt>
                <c:pt idx="1">
                  <c:v>0.125</c:v>
                </c:pt>
                <c:pt idx="2">
                  <c:v>0.1053</c:v>
                </c:pt>
                <c:pt idx="3">
                  <c:v>5.2600000000000001E-2</c:v>
                </c:pt>
                <c:pt idx="4">
                  <c:v>0.56579999999999997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B-425E-AB72-B50A52B4E0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5911800"/>
        <c:axId val="555912128"/>
      </c:barChart>
      <c:catAx>
        <c:axId val="555911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912128"/>
        <c:crosses val="autoZero"/>
        <c:auto val="1"/>
        <c:lblAlgn val="ctr"/>
        <c:lblOffset val="100"/>
        <c:noMultiLvlLbl val="0"/>
      </c:catAx>
      <c:valAx>
        <c:axId val="55591212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559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082496748104803"/>
          <c:y val="0.69426308897237865"/>
          <c:w val="0.60215671954178063"/>
          <c:h val="0.2075131953211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What would improve publicly accessible scenic views in the South Reach?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7409856583566812"/>
          <c:y val="0.13346989242946591"/>
          <c:w val="0.49301561478347905"/>
          <c:h val="0.787321350940297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F71-4082-82F0-18C918DAC43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6F71-4082-82F0-18C918DAC43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F71-4082-82F0-18C918DAC43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F71-4082-82F0-18C918DAC43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71-4082-82F0-18C918DAC43B}"/>
              </c:ext>
            </c:extLst>
          </c:dPt>
          <c:cat>
            <c:strRef>
              <c:f>Questions!$A$103:$A$107</c:f>
              <c:strCache>
                <c:ptCount val="5"/>
                <c:pt idx="0">
                  <c:v>More amenities, such as informational signage, seating and lighting</c:v>
                </c:pt>
                <c:pt idx="1">
                  <c:v>Better tree management at public viewpoints</c:v>
                </c:pt>
                <c:pt idx="2">
                  <c:v>Other or additional comments (please specify):</c:v>
                </c:pt>
                <c:pt idx="3">
                  <c:v>More designated viewpoints from streets, trails and other public locations</c:v>
                </c:pt>
                <c:pt idx="4">
                  <c:v>Restricting building heights that might block views</c:v>
                </c:pt>
              </c:strCache>
            </c:strRef>
          </c:cat>
          <c:val>
            <c:numRef>
              <c:f>Questions!$B$103:$B$107</c:f>
              <c:numCache>
                <c:formatCode>0.00%</c:formatCode>
                <c:ptCount val="5"/>
                <c:pt idx="0">
                  <c:v>0.1011</c:v>
                </c:pt>
                <c:pt idx="1">
                  <c:v>0.1124</c:v>
                </c:pt>
                <c:pt idx="2">
                  <c:v>0.1236</c:v>
                </c:pt>
                <c:pt idx="3">
                  <c:v>0.2472</c:v>
                </c:pt>
                <c:pt idx="4">
                  <c:v>0.41570000000000001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1-4082-82F0-18C918DAC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7661752"/>
        <c:axId val="547660440"/>
      </c:barChart>
      <c:catAx>
        <c:axId val="547661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660440"/>
        <c:crosses val="autoZero"/>
        <c:auto val="1"/>
        <c:lblAlgn val="ctr"/>
        <c:lblOffset val="100"/>
        <c:noMultiLvlLbl val="0"/>
      </c:catAx>
      <c:valAx>
        <c:axId val="54766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661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 best describes your household income?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Demographics!$C$2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Demographics!$B$3:$B$8</c:f>
              <c:strCache>
                <c:ptCount val="6"/>
                <c:pt idx="0">
                  <c:v>Less than $15,000</c:v>
                </c:pt>
                <c:pt idx="1">
                  <c:v>$15,000 - $29,999</c:v>
                </c:pt>
                <c:pt idx="2">
                  <c:v>$30,000 - $59,999</c:v>
                </c:pt>
                <c:pt idx="3">
                  <c:v>$60,000 - $99,999</c:v>
                </c:pt>
                <c:pt idx="4">
                  <c:v>$100,000 - $250,000</c:v>
                </c:pt>
                <c:pt idx="5">
                  <c:v>$250,000+</c:v>
                </c:pt>
              </c:strCache>
            </c:strRef>
          </c:cat>
          <c:val>
            <c:numRef>
              <c:f>Demographics!$C$3:$C$8</c:f>
              <c:numCache>
                <c:formatCode>0.00%</c:formatCode>
                <c:ptCount val="6"/>
                <c:pt idx="0">
                  <c:v>5.2999999999999999E-2</c:v>
                </c:pt>
                <c:pt idx="1">
                  <c:v>3.9699999999999999E-2</c:v>
                </c:pt>
                <c:pt idx="2">
                  <c:v>0.19869999999999999</c:v>
                </c:pt>
                <c:pt idx="3">
                  <c:v>0.31790000000000002</c:v>
                </c:pt>
                <c:pt idx="4">
                  <c:v>0.2848</c:v>
                </c:pt>
                <c:pt idx="5">
                  <c:v>0.106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E02-98F8-621403C4B9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86450072"/>
        <c:axId val="386450400"/>
      </c:barChart>
      <c:catAx>
        <c:axId val="386450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50400"/>
        <c:crosses val="autoZero"/>
        <c:auto val="1"/>
        <c:lblAlgn val="ctr"/>
        <c:lblOffset val="100"/>
        <c:noMultiLvlLbl val="0"/>
      </c:catAx>
      <c:valAx>
        <c:axId val="3864504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50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</a:t>
            </a:r>
            <a:r>
              <a:rPr lang="en-US" baseline="0"/>
              <a:t> is your age?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Demographics!$C$19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Demographics!$B$20:$B$23</c:f>
              <c:strCache>
                <c:ptCount val="4"/>
                <c:pt idx="0">
                  <c:v>Under 18</c:v>
                </c:pt>
                <c:pt idx="1">
                  <c:v>18-34</c:v>
                </c:pt>
                <c:pt idx="2">
                  <c:v>35-64</c:v>
                </c:pt>
                <c:pt idx="3">
                  <c:v>65 or older</c:v>
                </c:pt>
              </c:strCache>
            </c:strRef>
          </c:cat>
          <c:val>
            <c:numRef>
              <c:f>Demographics!$C$20:$C$23</c:f>
              <c:numCache>
                <c:formatCode>0.00%</c:formatCode>
                <c:ptCount val="4"/>
                <c:pt idx="0">
                  <c:v>0</c:v>
                </c:pt>
                <c:pt idx="1">
                  <c:v>5.9900000000000002E-2</c:v>
                </c:pt>
                <c:pt idx="2">
                  <c:v>0.5988</c:v>
                </c:pt>
                <c:pt idx="3">
                  <c:v>0.34129999999999999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1-4F7A-82FF-8AF7214458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14392464"/>
        <c:axId val="521112344"/>
      </c:barChart>
      <c:catAx>
        <c:axId val="514392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12344"/>
        <c:crosses val="autoZero"/>
        <c:auto val="1"/>
        <c:lblAlgn val="ctr"/>
        <c:lblOffset val="100"/>
        <c:noMultiLvlLbl val="0"/>
      </c:catAx>
      <c:valAx>
        <c:axId val="5211123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39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1</xdr:row>
      <xdr:rowOff>23811</xdr:rowOff>
    </xdr:from>
    <xdr:to>
      <xdr:col>19</xdr:col>
      <xdr:colOff>190500</xdr:colOff>
      <xdr:row>15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2CB5F-A345-45AE-B2C9-C1F704B568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204786</xdr:colOff>
      <xdr:row>15</xdr:row>
      <xdr:rowOff>138111</xdr:rowOff>
    </xdr:from>
    <xdr:to>
      <xdr:col>19</xdr:col>
      <xdr:colOff>200025</xdr:colOff>
      <xdr:row>34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18928C-EC20-4EE5-85DC-3C43D046C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223836</xdr:colOff>
      <xdr:row>34</xdr:row>
      <xdr:rowOff>138111</xdr:rowOff>
    </xdr:from>
    <xdr:to>
      <xdr:col>19</xdr:col>
      <xdr:colOff>47625</xdr:colOff>
      <xdr:row>47</xdr:row>
      <xdr:rowOff>266699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4531DF-96AC-47B0-9201-3C382228A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490536</xdr:colOff>
      <xdr:row>54</xdr:row>
      <xdr:rowOff>23812</xdr:rowOff>
    </xdr:from>
    <xdr:to>
      <xdr:col>15</xdr:col>
      <xdr:colOff>304799</xdr:colOff>
      <xdr:row>63</xdr:row>
      <xdr:rowOff>247650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2FA6A8F-B2FE-47C7-AE3D-5831D5DE6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395287</xdr:colOff>
      <xdr:row>64</xdr:row>
      <xdr:rowOff>376237</xdr:rowOff>
    </xdr:from>
    <xdr:to>
      <xdr:col>14</xdr:col>
      <xdr:colOff>247651</xdr:colOff>
      <xdr:row>78</xdr:row>
      <xdr:rowOff>95251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F83129B-8245-4871-8D59-D3B16F8D4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338136</xdr:colOff>
      <xdr:row>80</xdr:row>
      <xdr:rowOff>14287</xdr:rowOff>
    </xdr:from>
    <xdr:to>
      <xdr:col>17</xdr:col>
      <xdr:colOff>304799</xdr:colOff>
      <xdr:row>99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100BBB-9611-4E48-81D1-F62E3A6E47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42861</xdr:colOff>
      <xdr:row>100</xdr:row>
      <xdr:rowOff>71436</xdr:rowOff>
    </xdr:from>
    <xdr:to>
      <xdr:col>15</xdr:col>
      <xdr:colOff>247650</xdr:colOff>
      <xdr:row>112</xdr:row>
      <xdr:rowOff>133349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441B39A-2371-45EF-B3E9-F8C069420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0</xdr:row>
      <xdr:rowOff>176212</xdr:rowOff>
    </xdr:from>
    <xdr:to>
      <xdr:col>11</xdr:col>
      <xdr:colOff>528637</xdr:colOff>
      <xdr:row>15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94D7A3-CEAD-4038-B7C4-4AB6CE21E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223837</xdr:colOff>
      <xdr:row>16</xdr:row>
      <xdr:rowOff>61912</xdr:rowOff>
    </xdr:from>
    <xdr:to>
      <xdr:col>11</xdr:col>
      <xdr:colOff>528637</xdr:colOff>
      <xdr:row>30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AF5261-E400-470E-AE7A-427D4FF8E3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138112</xdr:colOff>
      <xdr:row>16</xdr:row>
      <xdr:rowOff>71437</xdr:rowOff>
    </xdr:from>
    <xdr:to>
      <xdr:col>19</xdr:col>
      <xdr:colOff>442912</xdr:colOff>
      <xdr:row>30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3971DD-7EE3-47A9-8883-5697E7B66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190500</xdr:colOff>
      <xdr:row>31</xdr:row>
      <xdr:rowOff>23812</xdr:rowOff>
    </xdr:from>
    <xdr:to>
      <xdr:col>12</xdr:col>
      <xdr:colOff>23812</xdr:colOff>
      <xdr:row>46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B7258F6-F1D3-48CA-965B-B9780584F3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157162</xdr:colOff>
      <xdr:row>31</xdr:row>
      <xdr:rowOff>23812</xdr:rowOff>
    </xdr:from>
    <xdr:to>
      <xdr:col>19</xdr:col>
      <xdr:colOff>461962</xdr:colOff>
      <xdr:row>45</xdr:row>
      <xdr:rowOff>100012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0705D73-F735-4BEB-A767-1E72DB61AC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195262</xdr:colOff>
      <xdr:row>47</xdr:row>
      <xdr:rowOff>14287</xdr:rowOff>
    </xdr:from>
    <xdr:to>
      <xdr:col>11</xdr:col>
      <xdr:colOff>500062</xdr:colOff>
      <xdr:row>61</xdr:row>
      <xdr:rowOff>90487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3D71F73-EE57-4558-BAE1-991802771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204787</xdr:colOff>
      <xdr:row>62</xdr:row>
      <xdr:rowOff>185737</xdr:rowOff>
    </xdr:from>
    <xdr:to>
      <xdr:col>11</xdr:col>
      <xdr:colOff>509587</xdr:colOff>
      <xdr:row>76</xdr:row>
      <xdr:rowOff>166687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9489433-53A7-4EBE-B6D1-85AEABC4F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udill, Jeff" refreshedDate="43516.495588310187" createdVersion="6" refreshedVersion="6" minRefreshableVersion="3" recordCount="175" xr:uid="{FB016284-0192-475F-BF47-6E9B430C5450}">
  <cacheSource type="worksheet">
    <worksheetSource ref="A1:A176" sheet="Sheet1"/>
  </cacheSource>
  <cacheFields count="1">
    <cacheField name="What is your zip code?" numFmtId="0">
      <sharedItems containsString="0" containsBlank="1" containsNumber="1" containsInteger="1" minValue="92715" maxValue="970202" count="34">
        <n v="97013"/>
        <n v="97214"/>
        <n v="97233"/>
        <n v="97239"/>
        <n v="97210"/>
        <n v="97266"/>
        <n v="97201"/>
        <n v="97212"/>
        <n v="97219"/>
        <n v="97202"/>
        <n v="97215"/>
        <n v="97216"/>
        <m/>
        <n v="97205"/>
        <n v="97213"/>
        <n v="97232"/>
        <n v="97206"/>
        <n v="97221"/>
        <n v="98057"/>
        <n v="97068"/>
        <n v="97218"/>
        <n v="97227"/>
        <n v="97209"/>
        <n v="97230"/>
        <n v="97322"/>
        <n v="97203"/>
        <n v="97229"/>
        <n v="97222"/>
        <n v="97217"/>
        <n v="97223"/>
        <n v="970202"/>
        <n v="92715"/>
        <n v="97034"/>
        <n v="972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x v="0"/>
  </r>
  <r>
    <x v="1"/>
  </r>
  <r>
    <x v="2"/>
  </r>
  <r>
    <x v="3"/>
  </r>
  <r>
    <x v="4"/>
  </r>
  <r>
    <x v="5"/>
  </r>
  <r>
    <x v="6"/>
  </r>
  <r>
    <x v="7"/>
  </r>
  <r>
    <x v="8"/>
  </r>
  <r>
    <x v="1"/>
  </r>
  <r>
    <x v="3"/>
  </r>
  <r>
    <x v="8"/>
  </r>
  <r>
    <x v="3"/>
  </r>
  <r>
    <x v="9"/>
  </r>
  <r>
    <x v="8"/>
  </r>
  <r>
    <x v="3"/>
  </r>
  <r>
    <x v="9"/>
  </r>
  <r>
    <x v="3"/>
  </r>
  <r>
    <x v="10"/>
  </r>
  <r>
    <x v="11"/>
  </r>
  <r>
    <x v="8"/>
  </r>
  <r>
    <x v="12"/>
  </r>
  <r>
    <x v="7"/>
  </r>
  <r>
    <x v="12"/>
  </r>
  <r>
    <x v="5"/>
  </r>
  <r>
    <x v="3"/>
  </r>
  <r>
    <x v="13"/>
  </r>
  <r>
    <x v="14"/>
  </r>
  <r>
    <x v="15"/>
  </r>
  <r>
    <x v="8"/>
  </r>
  <r>
    <x v="9"/>
  </r>
  <r>
    <x v="6"/>
  </r>
  <r>
    <x v="9"/>
  </r>
  <r>
    <x v="15"/>
  </r>
  <r>
    <x v="9"/>
  </r>
  <r>
    <x v="8"/>
  </r>
  <r>
    <x v="8"/>
  </r>
  <r>
    <x v="9"/>
  </r>
  <r>
    <x v="10"/>
  </r>
  <r>
    <x v="12"/>
  </r>
  <r>
    <x v="10"/>
  </r>
  <r>
    <x v="16"/>
  </r>
  <r>
    <x v="17"/>
  </r>
  <r>
    <x v="3"/>
  </r>
  <r>
    <x v="18"/>
  </r>
  <r>
    <x v="3"/>
  </r>
  <r>
    <x v="19"/>
  </r>
  <r>
    <x v="12"/>
  </r>
  <r>
    <x v="12"/>
  </r>
  <r>
    <x v="8"/>
  </r>
  <r>
    <x v="20"/>
  </r>
  <r>
    <x v="7"/>
  </r>
  <r>
    <x v="2"/>
  </r>
  <r>
    <x v="21"/>
  </r>
  <r>
    <x v="22"/>
  </r>
  <r>
    <x v="4"/>
  </r>
  <r>
    <x v="17"/>
  </r>
  <r>
    <x v="23"/>
  </r>
  <r>
    <x v="24"/>
  </r>
  <r>
    <x v="12"/>
  </r>
  <r>
    <x v="25"/>
  </r>
  <r>
    <x v="26"/>
  </r>
  <r>
    <x v="8"/>
  </r>
  <r>
    <x v="9"/>
  </r>
  <r>
    <x v="9"/>
  </r>
  <r>
    <x v="12"/>
  </r>
  <r>
    <x v="9"/>
  </r>
  <r>
    <x v="9"/>
  </r>
  <r>
    <x v="12"/>
  </r>
  <r>
    <x v="9"/>
  </r>
  <r>
    <x v="9"/>
  </r>
  <r>
    <x v="9"/>
  </r>
  <r>
    <x v="9"/>
  </r>
  <r>
    <x v="9"/>
  </r>
  <r>
    <x v="12"/>
  </r>
  <r>
    <x v="3"/>
  </r>
  <r>
    <x v="8"/>
  </r>
  <r>
    <x v="12"/>
  </r>
  <r>
    <x v="9"/>
  </r>
  <r>
    <x v="16"/>
  </r>
  <r>
    <x v="27"/>
  </r>
  <r>
    <x v="3"/>
  </r>
  <r>
    <x v="3"/>
  </r>
  <r>
    <x v="8"/>
  </r>
  <r>
    <x v="15"/>
  </r>
  <r>
    <x v="1"/>
  </r>
  <r>
    <x v="8"/>
  </r>
  <r>
    <x v="8"/>
  </r>
  <r>
    <x v="5"/>
  </r>
  <r>
    <x v="9"/>
  </r>
  <r>
    <x v="10"/>
  </r>
  <r>
    <x v="5"/>
  </r>
  <r>
    <x v="9"/>
  </r>
  <r>
    <x v="26"/>
  </r>
  <r>
    <x v="9"/>
  </r>
  <r>
    <x v="9"/>
  </r>
  <r>
    <x v="9"/>
  </r>
  <r>
    <x v="9"/>
  </r>
  <r>
    <x v="9"/>
  </r>
  <r>
    <x v="9"/>
  </r>
  <r>
    <x v="3"/>
  </r>
  <r>
    <x v="9"/>
  </r>
  <r>
    <x v="3"/>
  </r>
  <r>
    <x v="9"/>
  </r>
  <r>
    <x v="8"/>
  </r>
  <r>
    <x v="8"/>
  </r>
  <r>
    <x v="16"/>
  </r>
  <r>
    <x v="1"/>
  </r>
  <r>
    <x v="3"/>
  </r>
  <r>
    <x v="9"/>
  </r>
  <r>
    <x v="9"/>
  </r>
  <r>
    <x v="26"/>
  </r>
  <r>
    <x v="9"/>
  </r>
  <r>
    <x v="9"/>
  </r>
  <r>
    <x v="9"/>
  </r>
  <r>
    <x v="28"/>
  </r>
  <r>
    <x v="9"/>
  </r>
  <r>
    <x v="7"/>
  </r>
  <r>
    <x v="9"/>
  </r>
  <r>
    <x v="3"/>
  </r>
  <r>
    <x v="9"/>
  </r>
  <r>
    <x v="12"/>
  </r>
  <r>
    <x v="9"/>
  </r>
  <r>
    <x v="8"/>
  </r>
  <r>
    <x v="8"/>
  </r>
  <r>
    <x v="9"/>
  </r>
  <r>
    <x v="9"/>
  </r>
  <r>
    <x v="9"/>
  </r>
  <r>
    <x v="9"/>
  </r>
  <r>
    <x v="3"/>
  </r>
  <r>
    <x v="8"/>
  </r>
  <r>
    <x v="12"/>
  </r>
  <r>
    <x v="9"/>
  </r>
  <r>
    <x v="9"/>
  </r>
  <r>
    <x v="9"/>
  </r>
  <r>
    <x v="9"/>
  </r>
  <r>
    <x v="9"/>
  </r>
  <r>
    <x v="9"/>
  </r>
  <r>
    <x v="1"/>
  </r>
  <r>
    <x v="9"/>
  </r>
  <r>
    <x v="8"/>
  </r>
  <r>
    <x v="9"/>
  </r>
  <r>
    <x v="9"/>
  </r>
  <r>
    <x v="29"/>
  </r>
  <r>
    <x v="30"/>
  </r>
  <r>
    <x v="12"/>
  </r>
  <r>
    <x v="9"/>
  </r>
  <r>
    <x v="12"/>
  </r>
  <r>
    <x v="3"/>
  </r>
  <r>
    <x v="6"/>
  </r>
  <r>
    <x v="22"/>
  </r>
  <r>
    <x v="9"/>
  </r>
  <r>
    <x v="9"/>
  </r>
  <r>
    <x v="9"/>
  </r>
  <r>
    <x v="9"/>
  </r>
  <r>
    <x v="9"/>
  </r>
  <r>
    <x v="9"/>
  </r>
  <r>
    <x v="8"/>
  </r>
  <r>
    <x v="12"/>
  </r>
  <r>
    <x v="17"/>
  </r>
  <r>
    <x v="9"/>
  </r>
  <r>
    <x v="12"/>
  </r>
  <r>
    <x v="9"/>
  </r>
  <r>
    <x v="12"/>
  </r>
  <r>
    <x v="7"/>
  </r>
  <r>
    <x v="31"/>
  </r>
  <r>
    <x v="8"/>
  </r>
  <r>
    <x v="3"/>
  </r>
  <r>
    <x v="32"/>
  </r>
  <r>
    <x v="15"/>
  </r>
  <r>
    <x v="32"/>
  </r>
  <r>
    <x v="4"/>
  </r>
  <r>
    <x v="12"/>
  </r>
  <r>
    <x v="9"/>
  </r>
  <r>
    <x v="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2CE83D-D30F-4549-8F24-997E1173D658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E2:F37" firstHeaderRow="1" firstDataRow="1" firstDataCol="1"/>
  <pivotFields count="1">
    <pivotField axis="axisRow" dataField="1" showAll="0">
      <items count="35">
        <item x="31"/>
        <item x="0"/>
        <item x="32"/>
        <item x="19"/>
        <item x="6"/>
        <item x="9"/>
        <item x="25"/>
        <item x="13"/>
        <item x="16"/>
        <item x="22"/>
        <item x="4"/>
        <item x="33"/>
        <item x="7"/>
        <item x="14"/>
        <item x="1"/>
        <item x="10"/>
        <item x="11"/>
        <item x="28"/>
        <item x="20"/>
        <item x="8"/>
        <item x="17"/>
        <item x="27"/>
        <item x="29"/>
        <item x="21"/>
        <item x="26"/>
        <item x="23"/>
        <item x="15"/>
        <item x="2"/>
        <item x="3"/>
        <item x="5"/>
        <item x="24"/>
        <item x="18"/>
        <item x="30"/>
        <item x="12"/>
        <item t="default"/>
      </items>
    </pivotField>
  </pivotFields>
  <rowFields count="1">
    <field x="0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dataFields count="1">
    <dataField name="Count of What is your zip code?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C47D9-0CD2-4DDD-826C-6B5B57AB976E}">
  <dimension ref="A2:I112"/>
  <sheetViews>
    <sheetView tabSelected="1" workbookViewId="0">
      <selection activeCell="B117" sqref="B117:B118"/>
    </sheetView>
  </sheetViews>
  <sheetFormatPr defaultRowHeight="15"/>
  <cols>
    <col min="1" max="1" width="35.7109375" customWidth="1"/>
  </cols>
  <sheetData>
    <row r="2" spans="1:7">
      <c r="A2" s="5"/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</row>
    <row r="3" spans="1:7" ht="30">
      <c r="A3" s="10" t="s">
        <v>34</v>
      </c>
      <c r="B3" s="5">
        <v>62</v>
      </c>
      <c r="C3" s="5">
        <v>36</v>
      </c>
      <c r="D3" s="5">
        <v>36</v>
      </c>
      <c r="E3" s="5">
        <v>32</v>
      </c>
      <c r="F3" s="5">
        <v>4</v>
      </c>
      <c r="G3" s="5">
        <v>11</v>
      </c>
    </row>
    <row r="4" spans="1:7" ht="45">
      <c r="A4" s="10" t="s">
        <v>32</v>
      </c>
      <c r="B4" s="5">
        <v>51</v>
      </c>
      <c r="C4" s="5">
        <v>54</v>
      </c>
      <c r="D4" s="5">
        <v>50</v>
      </c>
      <c r="E4" s="5">
        <v>12</v>
      </c>
      <c r="F4" s="5">
        <v>6</v>
      </c>
      <c r="G4" s="5">
        <v>5</v>
      </c>
    </row>
    <row r="5" spans="1:7" ht="30">
      <c r="A5" s="11" t="s">
        <v>31</v>
      </c>
      <c r="B5" s="5">
        <v>47</v>
      </c>
      <c r="C5" s="5">
        <v>59</v>
      </c>
      <c r="D5" s="5">
        <v>41</v>
      </c>
      <c r="E5" s="5">
        <v>21</v>
      </c>
      <c r="F5" s="5">
        <v>7</v>
      </c>
      <c r="G5" s="5">
        <v>1</v>
      </c>
    </row>
    <row r="6" spans="1:7" ht="30">
      <c r="A6" s="10" t="s">
        <v>33</v>
      </c>
      <c r="B6" s="5">
        <v>16</v>
      </c>
      <c r="C6" s="5">
        <v>20</v>
      </c>
      <c r="D6" s="5">
        <v>28</v>
      </c>
      <c r="E6" s="5">
        <v>61</v>
      </c>
      <c r="F6" s="5">
        <v>21</v>
      </c>
      <c r="G6" s="5">
        <v>31</v>
      </c>
    </row>
    <row r="7" spans="1:7" ht="45">
      <c r="A7" s="10" t="s">
        <v>35</v>
      </c>
      <c r="B7" s="5">
        <v>3</v>
      </c>
      <c r="C7" s="5">
        <v>3</v>
      </c>
      <c r="D7" s="5">
        <v>12</v>
      </c>
      <c r="E7" s="5">
        <v>20</v>
      </c>
      <c r="F7" s="5">
        <v>68</v>
      </c>
      <c r="G7" s="5">
        <v>68</v>
      </c>
    </row>
    <row r="8" spans="1:7">
      <c r="A8" s="10" t="s">
        <v>36</v>
      </c>
      <c r="B8" s="5">
        <v>3</v>
      </c>
      <c r="C8" s="5">
        <v>9</v>
      </c>
      <c r="D8" s="5">
        <v>12</v>
      </c>
      <c r="E8" s="5">
        <v>29</v>
      </c>
      <c r="F8" s="5">
        <v>67</v>
      </c>
      <c r="G8" s="5">
        <v>55</v>
      </c>
    </row>
    <row r="14" spans="1:7">
      <c r="A14" s="12"/>
      <c r="B14" s="12">
        <v>1</v>
      </c>
      <c r="C14" s="12">
        <v>2</v>
      </c>
      <c r="D14" s="12">
        <v>3</v>
      </c>
      <c r="E14" s="12">
        <v>4</v>
      </c>
      <c r="F14" s="12">
        <v>5</v>
      </c>
      <c r="G14" s="12">
        <v>6</v>
      </c>
    </row>
    <row r="15" spans="1:7" ht="30">
      <c r="A15" s="10" t="s">
        <v>34</v>
      </c>
      <c r="B15" s="14">
        <v>0.34250000000000003</v>
      </c>
      <c r="C15" s="14">
        <v>0.19889999999999999</v>
      </c>
      <c r="D15" s="14">
        <v>0.19889999999999999</v>
      </c>
      <c r="E15" s="14">
        <v>0.17680000000000001</v>
      </c>
      <c r="F15" s="14">
        <v>2.2100000000000002E-2</v>
      </c>
      <c r="G15" s="14">
        <v>6.08E-2</v>
      </c>
    </row>
    <row r="16" spans="1:7" ht="45">
      <c r="A16" s="10" t="s">
        <v>32</v>
      </c>
      <c r="B16" s="14">
        <v>0.28649999999999998</v>
      </c>
      <c r="C16" s="14">
        <v>0.3034</v>
      </c>
      <c r="D16" s="14">
        <v>0.28089999999999998</v>
      </c>
      <c r="E16" s="14">
        <v>6.7400000000000002E-2</v>
      </c>
      <c r="F16" s="14">
        <v>3.3700000000000001E-2</v>
      </c>
      <c r="G16" s="14">
        <v>2.81E-2</v>
      </c>
    </row>
    <row r="17" spans="1:7" ht="30">
      <c r="A17" s="13" t="s">
        <v>31</v>
      </c>
      <c r="B17" s="14">
        <v>0.26700000000000002</v>
      </c>
      <c r="C17" s="14">
        <v>0.3352</v>
      </c>
      <c r="D17" s="14">
        <v>0.23300000000000001</v>
      </c>
      <c r="E17" s="14">
        <v>0.1193</v>
      </c>
      <c r="F17" s="14">
        <v>3.9800000000000002E-2</v>
      </c>
      <c r="G17" s="14">
        <v>5.7000000000000002E-3</v>
      </c>
    </row>
    <row r="18" spans="1:7" ht="30">
      <c r="A18" s="10" t="s">
        <v>33</v>
      </c>
      <c r="B18" s="14">
        <v>9.0399999999999994E-2</v>
      </c>
      <c r="C18" s="14">
        <v>0.113</v>
      </c>
      <c r="D18" s="14">
        <v>0.15820000000000001</v>
      </c>
      <c r="E18" s="14">
        <v>0.34460000000000002</v>
      </c>
      <c r="F18" s="14">
        <v>0.1186</v>
      </c>
      <c r="G18" s="14">
        <v>0.17510000000000001</v>
      </c>
    </row>
    <row r="19" spans="1:7" ht="45">
      <c r="A19" s="10" t="s">
        <v>35</v>
      </c>
      <c r="B19" s="14">
        <v>1.72E-2</v>
      </c>
      <c r="C19" s="14">
        <v>1.72E-2</v>
      </c>
      <c r="D19" s="14">
        <v>6.9000000000000006E-2</v>
      </c>
      <c r="E19" s="14">
        <v>0.1149</v>
      </c>
      <c r="F19" s="14">
        <v>0.39079999999999998</v>
      </c>
      <c r="G19" s="14">
        <v>0.39079999999999998</v>
      </c>
    </row>
    <row r="20" spans="1:7">
      <c r="A20" s="10" t="s">
        <v>36</v>
      </c>
      <c r="B20" s="14">
        <v>1.7100000000000001E-2</v>
      </c>
      <c r="C20" s="14">
        <v>5.1400000000000001E-2</v>
      </c>
      <c r="D20" s="14">
        <v>6.8599999999999994E-2</v>
      </c>
      <c r="E20" s="14">
        <v>0.16569999999999999</v>
      </c>
      <c r="F20" s="14">
        <v>0.38290000000000002</v>
      </c>
      <c r="G20" s="14">
        <v>0.31430000000000002</v>
      </c>
    </row>
    <row r="38" spans="1:8">
      <c r="A38" s="18"/>
      <c r="B38" s="19">
        <v>1</v>
      </c>
      <c r="C38" s="19">
        <v>2</v>
      </c>
      <c r="D38" s="19">
        <v>3</v>
      </c>
      <c r="E38" s="19">
        <v>4</v>
      </c>
      <c r="F38" s="19">
        <v>5</v>
      </c>
      <c r="G38" s="15"/>
      <c r="H38" s="15"/>
    </row>
    <row r="39" spans="1:8" ht="61.5" customHeight="1">
      <c r="A39" s="20" t="s">
        <v>37</v>
      </c>
      <c r="B39" s="21">
        <v>0.7107</v>
      </c>
      <c r="C39" s="21">
        <v>0.1321</v>
      </c>
      <c r="D39" s="21">
        <v>0.1195</v>
      </c>
      <c r="E39" s="21">
        <v>2.52E-2</v>
      </c>
      <c r="F39" s="21">
        <v>1.26E-2</v>
      </c>
      <c r="G39" s="16"/>
      <c r="H39" s="16"/>
    </row>
    <row r="40" spans="1:8" ht="51.75" customHeight="1">
      <c r="A40" s="20" t="s">
        <v>38</v>
      </c>
      <c r="B40" s="21">
        <v>0.1026</v>
      </c>
      <c r="C40" s="21">
        <v>0.44230000000000003</v>
      </c>
      <c r="D40" s="21">
        <v>0.26919999999999999</v>
      </c>
      <c r="E40" s="21">
        <v>0.12180000000000001</v>
      </c>
      <c r="F40" s="21">
        <v>6.4100000000000004E-2</v>
      </c>
      <c r="G40" s="16"/>
      <c r="H40" s="16"/>
    </row>
    <row r="41" spans="1:8" ht="45.75" customHeight="1">
      <c r="A41" s="20" t="s">
        <v>39</v>
      </c>
      <c r="B41" s="21">
        <v>0.11409999999999999</v>
      </c>
      <c r="C41" s="21">
        <v>0.20130000000000001</v>
      </c>
      <c r="D41" s="21">
        <v>0.34229999999999999</v>
      </c>
      <c r="E41" s="21">
        <v>0.20810000000000001</v>
      </c>
      <c r="F41" s="21">
        <v>0.13420000000000001</v>
      </c>
      <c r="G41" s="16"/>
      <c r="H41" s="16"/>
    </row>
    <row r="42" spans="1:8">
      <c r="A42" s="20" t="s">
        <v>40</v>
      </c>
      <c r="B42" s="21">
        <v>2.7199999999999998E-2</v>
      </c>
      <c r="C42" s="21">
        <v>0.1429</v>
      </c>
      <c r="D42" s="21">
        <v>0.1905</v>
      </c>
      <c r="E42" s="21">
        <v>0.51700000000000002</v>
      </c>
      <c r="F42" s="21">
        <v>0.12239999999999999</v>
      </c>
      <c r="G42" s="16"/>
      <c r="H42" s="16"/>
    </row>
    <row r="43" spans="1:8">
      <c r="A43" s="20" t="s">
        <v>41</v>
      </c>
      <c r="B43" s="21">
        <v>8.7800000000000003E-2</v>
      </c>
      <c r="C43" s="21">
        <v>0.1014</v>
      </c>
      <c r="D43" s="21">
        <v>7.4300000000000005E-2</v>
      </c>
      <c r="E43" s="21">
        <v>0.1081</v>
      </c>
      <c r="F43" s="21">
        <v>0.62839999999999996</v>
      </c>
      <c r="G43" s="16"/>
      <c r="H43" s="16"/>
    </row>
    <row r="44" spans="1:8">
      <c r="A44" s="17"/>
      <c r="B44" s="17"/>
      <c r="C44" s="17"/>
      <c r="D44" s="17"/>
      <c r="E44" s="17"/>
      <c r="F44" s="17"/>
      <c r="G44" s="17"/>
      <c r="H44" s="17"/>
    </row>
    <row r="45" spans="1:8">
      <c r="A45" s="17"/>
      <c r="B45" s="17"/>
      <c r="C45" s="17"/>
      <c r="D45" s="17"/>
      <c r="E45" s="17"/>
      <c r="F45" s="17"/>
      <c r="G45" s="17"/>
      <c r="H45" s="17"/>
    </row>
    <row r="46" spans="1:8">
      <c r="A46" s="18"/>
      <c r="B46" s="19">
        <v>1</v>
      </c>
      <c r="C46" s="19">
        <v>2</v>
      </c>
      <c r="D46" s="19">
        <v>3</v>
      </c>
      <c r="E46" s="19">
        <v>4</v>
      </c>
      <c r="F46" s="19">
        <v>5</v>
      </c>
      <c r="G46" s="15"/>
      <c r="H46" s="15"/>
    </row>
    <row r="47" spans="1:8" ht="38.25">
      <c r="A47" s="20" t="s">
        <v>37</v>
      </c>
      <c r="B47" s="22">
        <v>113</v>
      </c>
      <c r="C47" s="22">
        <v>21</v>
      </c>
      <c r="D47" s="22">
        <v>19</v>
      </c>
      <c r="E47" s="22">
        <v>4</v>
      </c>
      <c r="F47" s="22">
        <v>2</v>
      </c>
      <c r="G47" s="16"/>
      <c r="H47" s="16"/>
    </row>
    <row r="48" spans="1:8" ht="25.5">
      <c r="A48" s="20" t="s">
        <v>38</v>
      </c>
      <c r="B48" s="22">
        <v>16</v>
      </c>
      <c r="C48" s="22">
        <v>69</v>
      </c>
      <c r="D48" s="22">
        <v>42</v>
      </c>
      <c r="E48" s="22">
        <v>19</v>
      </c>
      <c r="F48" s="22">
        <v>10</v>
      </c>
      <c r="G48" s="16"/>
      <c r="H48" s="16"/>
    </row>
    <row r="49" spans="1:8" ht="25.5">
      <c r="A49" s="20" t="s">
        <v>39</v>
      </c>
      <c r="B49" s="22">
        <v>17</v>
      </c>
      <c r="C49" s="22">
        <v>30</v>
      </c>
      <c r="D49" s="22">
        <v>51</v>
      </c>
      <c r="E49" s="22">
        <v>31</v>
      </c>
      <c r="F49" s="22">
        <v>20</v>
      </c>
      <c r="G49" s="16"/>
      <c r="H49" s="16"/>
    </row>
    <row r="50" spans="1:8">
      <c r="A50" s="20" t="s">
        <v>40</v>
      </c>
      <c r="B50" s="22">
        <v>4</v>
      </c>
      <c r="C50" s="22">
        <v>21</v>
      </c>
      <c r="D50" s="22">
        <v>28</v>
      </c>
      <c r="E50" s="22">
        <v>76</v>
      </c>
      <c r="F50" s="22">
        <v>18</v>
      </c>
      <c r="G50" s="16"/>
      <c r="H50" s="16"/>
    </row>
    <row r="51" spans="1:8">
      <c r="A51" s="20" t="s">
        <v>41</v>
      </c>
      <c r="B51" s="22">
        <v>13</v>
      </c>
      <c r="C51" s="22">
        <v>15</v>
      </c>
      <c r="D51" s="22">
        <v>11</v>
      </c>
      <c r="E51" s="22">
        <v>16</v>
      </c>
      <c r="F51" s="22">
        <v>93</v>
      </c>
      <c r="G51" s="16"/>
      <c r="H51" s="16"/>
    </row>
    <row r="55" spans="1:8">
      <c r="A55" s="5" t="s">
        <v>42</v>
      </c>
      <c r="B55" s="5" t="s">
        <v>43</v>
      </c>
      <c r="C55" s="5"/>
    </row>
    <row r="56" spans="1:8" ht="45">
      <c r="A56" s="11" t="s">
        <v>51</v>
      </c>
      <c r="B56" s="27">
        <v>2.2200000000000001E-2</v>
      </c>
      <c r="C56" s="5">
        <v>4</v>
      </c>
    </row>
    <row r="57" spans="1:8" ht="30">
      <c r="A57" s="11" t="s">
        <v>45</v>
      </c>
      <c r="B57" s="27">
        <v>3.8899999999999997E-2</v>
      </c>
      <c r="C57" s="5">
        <v>7</v>
      </c>
    </row>
    <row r="58" spans="1:8" ht="30">
      <c r="A58" s="11" t="s">
        <v>47</v>
      </c>
      <c r="B58" s="27">
        <v>3.8899999999999997E-2</v>
      </c>
      <c r="C58" s="5">
        <v>7</v>
      </c>
    </row>
    <row r="59" spans="1:8" ht="30">
      <c r="A59" s="11" t="s">
        <v>50</v>
      </c>
      <c r="B59" s="27">
        <v>3.8899999999999997E-2</v>
      </c>
      <c r="C59" s="5">
        <v>7</v>
      </c>
    </row>
    <row r="60" spans="1:8" ht="45">
      <c r="A60" s="11" t="s">
        <v>52</v>
      </c>
      <c r="B60" s="27">
        <v>6.1100000000000002E-2</v>
      </c>
      <c r="C60" s="5">
        <v>11</v>
      </c>
    </row>
    <row r="61" spans="1:8" ht="30">
      <c r="A61" s="11" t="s">
        <v>48</v>
      </c>
      <c r="B61" s="27">
        <v>9.4399999999999998E-2</v>
      </c>
      <c r="C61" s="5">
        <v>17</v>
      </c>
    </row>
    <row r="62" spans="1:8" ht="45">
      <c r="A62" s="11" t="s">
        <v>44</v>
      </c>
      <c r="B62" s="27">
        <v>0.1056</v>
      </c>
      <c r="C62" s="5">
        <v>19</v>
      </c>
    </row>
    <row r="63" spans="1:8" ht="45">
      <c r="A63" s="11" t="s">
        <v>46</v>
      </c>
      <c r="B63" s="27">
        <v>0.1111</v>
      </c>
      <c r="C63" s="5">
        <v>20</v>
      </c>
    </row>
    <row r="64" spans="1:8" ht="30">
      <c r="A64" s="11" t="s">
        <v>53</v>
      </c>
      <c r="B64" s="27">
        <v>0.2278</v>
      </c>
      <c r="C64" s="5">
        <v>41</v>
      </c>
    </row>
    <row r="65" spans="1:3">
      <c r="A65" s="11" t="s">
        <v>49</v>
      </c>
      <c r="B65" s="27">
        <v>0.2611</v>
      </c>
      <c r="C65" s="5">
        <v>47</v>
      </c>
    </row>
    <row r="69" spans="1:3">
      <c r="A69" s="5" t="s">
        <v>42</v>
      </c>
      <c r="B69" s="5" t="s">
        <v>43</v>
      </c>
      <c r="C69" s="5"/>
    </row>
    <row r="70" spans="1:3" ht="30">
      <c r="A70" s="11" t="s">
        <v>59</v>
      </c>
      <c r="B70" s="27">
        <v>0.17749999999999999</v>
      </c>
      <c r="C70" s="5">
        <v>30</v>
      </c>
    </row>
    <row r="71" spans="1:3" ht="30">
      <c r="A71" s="11" t="s">
        <v>58</v>
      </c>
      <c r="B71" s="27">
        <v>0.33139999999999997</v>
      </c>
      <c r="C71" s="5">
        <v>56</v>
      </c>
    </row>
    <row r="72" spans="1:3" ht="30">
      <c r="A72" s="11" t="s">
        <v>55</v>
      </c>
      <c r="B72" s="27">
        <v>0.46750000000000003</v>
      </c>
      <c r="C72" s="5">
        <v>79</v>
      </c>
    </row>
    <row r="73" spans="1:3" ht="30">
      <c r="A73" s="11" t="s">
        <v>57</v>
      </c>
      <c r="B73" s="27">
        <v>0.51480000000000004</v>
      </c>
      <c r="C73" s="5">
        <v>87</v>
      </c>
    </row>
    <row r="74" spans="1:3" ht="30">
      <c r="A74" s="11" t="s">
        <v>54</v>
      </c>
      <c r="B74" s="27">
        <v>0.55620000000000003</v>
      </c>
      <c r="C74" s="5">
        <v>94</v>
      </c>
    </row>
    <row r="75" spans="1:3" ht="30">
      <c r="A75" s="11" t="s">
        <v>56</v>
      </c>
      <c r="B75" s="27">
        <v>0.57399999999999995</v>
      </c>
      <c r="C75" s="5">
        <v>97</v>
      </c>
    </row>
    <row r="82" spans="1:8">
      <c r="A82" s="24"/>
      <c r="B82" s="24">
        <v>1</v>
      </c>
      <c r="C82" s="24">
        <v>2</v>
      </c>
      <c r="D82" s="24">
        <v>3</v>
      </c>
      <c r="E82" s="24">
        <v>4</v>
      </c>
      <c r="F82" s="24">
        <v>5</v>
      </c>
      <c r="G82" s="23"/>
      <c r="H82" s="23"/>
    </row>
    <row r="83" spans="1:8" ht="35.25" customHeight="1">
      <c r="A83" s="25" t="s">
        <v>60</v>
      </c>
      <c r="B83" s="26">
        <v>0.49680000000000002</v>
      </c>
      <c r="C83" s="26">
        <v>0.20380000000000001</v>
      </c>
      <c r="D83" s="26">
        <v>0.15290000000000001</v>
      </c>
      <c r="E83" s="26">
        <v>4.4600000000000001E-2</v>
      </c>
      <c r="F83" s="26">
        <v>0.1019</v>
      </c>
      <c r="G83" s="9"/>
      <c r="H83" s="9"/>
    </row>
    <row r="84" spans="1:8" ht="30" customHeight="1">
      <c r="A84" s="25" t="s">
        <v>61</v>
      </c>
      <c r="B84" s="26">
        <v>0.11609999999999999</v>
      </c>
      <c r="C84" s="26">
        <v>0.44519999999999998</v>
      </c>
      <c r="D84" s="26">
        <v>0.16769999999999999</v>
      </c>
      <c r="E84" s="26">
        <v>0.20649999999999999</v>
      </c>
      <c r="F84" s="26">
        <v>6.4500000000000002E-2</v>
      </c>
      <c r="G84" s="9"/>
      <c r="H84" s="9"/>
    </row>
    <row r="85" spans="1:8" ht="42.75" customHeight="1">
      <c r="A85" s="25" t="s">
        <v>62</v>
      </c>
      <c r="B85" s="26">
        <v>0.1429</v>
      </c>
      <c r="C85" s="26">
        <v>0.1104</v>
      </c>
      <c r="D85" s="26">
        <v>0.4481</v>
      </c>
      <c r="E85" s="26">
        <v>0.2208</v>
      </c>
      <c r="F85" s="26">
        <v>7.7899999999999997E-2</v>
      </c>
      <c r="G85" s="9"/>
      <c r="H85" s="9"/>
    </row>
    <row r="86" spans="1:8" ht="41.25" customHeight="1">
      <c r="A86" s="25" t="s">
        <v>63</v>
      </c>
      <c r="B86" s="26">
        <v>0.1176</v>
      </c>
      <c r="C86" s="26">
        <v>0.13730000000000001</v>
      </c>
      <c r="D86" s="26">
        <v>0.1242</v>
      </c>
      <c r="E86" s="26">
        <v>0.45100000000000001</v>
      </c>
      <c r="F86" s="26">
        <v>0.1699</v>
      </c>
      <c r="G86" s="9"/>
      <c r="H86" s="9"/>
    </row>
    <row r="87" spans="1:8" ht="32.25" customHeight="1">
      <c r="A87" s="25" t="s">
        <v>64</v>
      </c>
      <c r="B87" s="26">
        <v>0.15129999999999999</v>
      </c>
      <c r="C87" s="26">
        <v>0.125</v>
      </c>
      <c r="D87" s="26">
        <v>0.1053</v>
      </c>
      <c r="E87" s="26">
        <v>5.2600000000000001E-2</v>
      </c>
      <c r="F87" s="26">
        <v>0.56579999999999997</v>
      </c>
      <c r="G87" s="9"/>
      <c r="H87" s="9"/>
    </row>
    <row r="102" spans="1:9">
      <c r="A102" s="32"/>
      <c r="B102" s="33"/>
      <c r="C102" s="4"/>
      <c r="D102" s="4"/>
      <c r="E102" s="4"/>
      <c r="F102" s="4"/>
      <c r="G102" s="4"/>
      <c r="H102" s="4"/>
      <c r="I102" s="4"/>
    </row>
    <row r="103" spans="1:9" ht="39.75" customHeight="1">
      <c r="A103" s="35" t="s">
        <v>66</v>
      </c>
      <c r="B103" s="38">
        <v>0.1011</v>
      </c>
      <c r="C103" s="28"/>
      <c r="D103" s="28"/>
      <c r="E103" s="28"/>
      <c r="F103" s="28"/>
      <c r="G103" s="28"/>
      <c r="H103" s="28"/>
      <c r="I103" s="4"/>
    </row>
    <row r="104" spans="1:9" ht="40.5" customHeight="1">
      <c r="A104" s="34" t="s">
        <v>65</v>
      </c>
      <c r="B104" s="37">
        <v>0.1124</v>
      </c>
      <c r="C104" s="29"/>
      <c r="D104" s="29"/>
      <c r="E104" s="29"/>
      <c r="F104" s="29"/>
      <c r="G104" s="30"/>
      <c r="H104" s="30"/>
      <c r="I104" s="4"/>
    </row>
    <row r="105" spans="1:9" ht="37.5" customHeight="1">
      <c r="A105" s="10" t="s">
        <v>59</v>
      </c>
      <c r="B105" s="41">
        <v>0.1236</v>
      </c>
      <c r="C105" s="29"/>
      <c r="D105" s="29"/>
      <c r="E105" s="29"/>
      <c r="F105" s="29"/>
      <c r="G105" s="30"/>
      <c r="H105" s="30"/>
      <c r="I105" s="4"/>
    </row>
    <row r="106" spans="1:9" ht="36" customHeight="1">
      <c r="A106" s="35" t="s">
        <v>67</v>
      </c>
      <c r="B106" s="38">
        <v>0.2472</v>
      </c>
      <c r="C106" s="31"/>
      <c r="D106" s="31"/>
      <c r="E106" s="31"/>
      <c r="F106" s="31"/>
      <c r="G106" s="31"/>
      <c r="H106" s="31"/>
      <c r="I106" s="4"/>
    </row>
    <row r="107" spans="1:9" ht="29.25" customHeight="1">
      <c r="A107" s="39" t="s">
        <v>68</v>
      </c>
      <c r="B107" s="40">
        <v>0.41570000000000001</v>
      </c>
      <c r="C107" s="4"/>
      <c r="D107" s="4"/>
      <c r="E107" s="4"/>
      <c r="F107" s="4"/>
      <c r="G107" s="4"/>
      <c r="H107" s="4"/>
      <c r="I107" s="4"/>
    </row>
    <row r="108" spans="1:9">
      <c r="A108" s="36"/>
      <c r="B108" s="36"/>
      <c r="C108" s="4"/>
      <c r="D108" s="4"/>
      <c r="E108" s="4"/>
      <c r="F108" s="4"/>
    </row>
    <row r="109" spans="1:9">
      <c r="C109" s="4"/>
      <c r="D109" s="4"/>
      <c r="E109" s="4"/>
      <c r="F109" s="4"/>
    </row>
    <row r="110" spans="1:9">
      <c r="C110" s="4"/>
      <c r="D110" s="4"/>
      <c r="E110" s="4"/>
      <c r="F110" s="4"/>
    </row>
    <row r="111" spans="1:9">
      <c r="C111" s="4"/>
      <c r="D111" s="4"/>
      <c r="E111" s="4"/>
      <c r="F111" s="4"/>
    </row>
    <row r="112" spans="1:9">
      <c r="C112" s="4"/>
      <c r="D112" s="4"/>
      <c r="E112" s="4"/>
      <c r="F112" s="4"/>
    </row>
  </sheetData>
  <sheetProtection algorithmName="SHA-512" hashValue="XrAOB47+y3tTwgTMFwxhpiyXTRA0el3anHTY/lDAZUkrsLmSIOwYq0CNqZpDdoHy+NlAYvIo6U0xXACHTzINTg==" saltValue="2MMK3uOggto7xhebRGWzhg==" spinCount="100000" sheet="1" objects="1" scenarios="1"/>
  <autoFilter ref="A102:B102" xr:uid="{1FC44DF7-F856-4EC6-AE0D-DFC3C56C7594}">
    <sortState xmlns:xlrd2="http://schemas.microsoft.com/office/spreadsheetml/2017/richdata2" ref="A103:B107">
      <sortCondition ref="B102"/>
    </sortState>
  </autoFilter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8D51-F98E-409A-A66E-F8E0BFDC7E3F}">
  <dimension ref="B2:K71"/>
  <sheetViews>
    <sheetView workbookViewId="0">
      <selection activeCell="R65" sqref="R65"/>
    </sheetView>
  </sheetViews>
  <sheetFormatPr defaultRowHeight="15"/>
  <cols>
    <col min="2" max="2" width="22.5703125" customWidth="1"/>
    <col min="3" max="3" width="17" customWidth="1"/>
  </cols>
  <sheetData>
    <row r="2" spans="2:11">
      <c r="B2" s="5" t="s">
        <v>6</v>
      </c>
      <c r="C2" s="5" t="s">
        <v>7</v>
      </c>
      <c r="D2" s="5" t="s">
        <v>8</v>
      </c>
    </row>
    <row r="3" spans="2:11" ht="15.75" customHeight="1">
      <c r="B3" s="6" t="s">
        <v>0</v>
      </c>
      <c r="C3" s="7">
        <v>5.2999999999999999E-2</v>
      </c>
      <c r="D3" s="8">
        <v>8</v>
      </c>
      <c r="I3" s="1"/>
      <c r="J3" s="2"/>
      <c r="K3" s="3"/>
    </row>
    <row r="4" spans="2:11">
      <c r="B4" s="6" t="s">
        <v>1</v>
      </c>
      <c r="C4" s="7">
        <v>3.9699999999999999E-2</v>
      </c>
      <c r="D4" s="8">
        <v>6</v>
      </c>
      <c r="I4" s="1"/>
      <c r="J4" s="3"/>
      <c r="K4" s="4"/>
    </row>
    <row r="5" spans="2:11">
      <c r="B5" s="6" t="s">
        <v>2</v>
      </c>
      <c r="C5" s="7">
        <v>0.19869999999999999</v>
      </c>
      <c r="D5" s="8">
        <v>30</v>
      </c>
      <c r="I5" s="1"/>
      <c r="J5" s="2"/>
      <c r="K5" s="3"/>
    </row>
    <row r="6" spans="2:11">
      <c r="B6" s="6" t="s">
        <v>3</v>
      </c>
      <c r="C6" s="7">
        <v>0.31790000000000002</v>
      </c>
      <c r="D6" s="8">
        <v>48</v>
      </c>
      <c r="I6" s="1"/>
      <c r="J6" s="3"/>
      <c r="K6" s="4"/>
    </row>
    <row r="7" spans="2:11">
      <c r="B7" s="6" t="s">
        <v>4</v>
      </c>
      <c r="C7" s="7">
        <v>0.2848</v>
      </c>
      <c r="D7" s="8">
        <v>43</v>
      </c>
      <c r="I7" s="1"/>
      <c r="J7" s="2"/>
      <c r="K7" s="3"/>
    </row>
    <row r="8" spans="2:11">
      <c r="B8" s="6" t="s">
        <v>5</v>
      </c>
      <c r="C8" s="7">
        <v>0.106</v>
      </c>
      <c r="D8" s="8">
        <v>16</v>
      </c>
      <c r="I8" s="1"/>
      <c r="J8" s="3"/>
      <c r="K8" s="4"/>
    </row>
    <row r="9" spans="2:11" ht="15" customHeight="1">
      <c r="I9" s="1"/>
      <c r="J9" s="2"/>
      <c r="K9" s="3"/>
    </row>
    <row r="10" spans="2:11">
      <c r="I10" s="1"/>
      <c r="J10" s="3"/>
      <c r="K10" s="4"/>
    </row>
    <row r="19" spans="2:4">
      <c r="B19" s="5" t="s">
        <v>6</v>
      </c>
      <c r="C19" s="5" t="s">
        <v>13</v>
      </c>
      <c r="D19" s="5" t="s">
        <v>14</v>
      </c>
    </row>
    <row r="20" spans="2:4">
      <c r="B20" s="6" t="s">
        <v>9</v>
      </c>
      <c r="C20" s="7">
        <v>0</v>
      </c>
      <c r="D20" s="8">
        <v>0</v>
      </c>
    </row>
    <row r="21" spans="2:4">
      <c r="B21" s="6" t="s">
        <v>10</v>
      </c>
      <c r="C21" s="7">
        <v>5.9900000000000002E-2</v>
      </c>
      <c r="D21" s="8">
        <v>10</v>
      </c>
    </row>
    <row r="22" spans="2:4">
      <c r="B22" s="6" t="s">
        <v>11</v>
      </c>
      <c r="C22" s="7">
        <v>0.5988</v>
      </c>
      <c r="D22" s="8">
        <v>100</v>
      </c>
    </row>
    <row r="23" spans="2:4">
      <c r="B23" s="6" t="s">
        <v>12</v>
      </c>
      <c r="C23" s="7">
        <v>0.34129999999999999</v>
      </c>
      <c r="D23" s="8">
        <v>57</v>
      </c>
    </row>
    <row r="33" spans="2:4">
      <c r="B33" s="5" t="s">
        <v>18</v>
      </c>
      <c r="C33" s="5" t="s">
        <v>13</v>
      </c>
      <c r="D33" s="5" t="s">
        <v>14</v>
      </c>
    </row>
    <row r="34" spans="2:4">
      <c r="B34" s="6" t="s">
        <v>15</v>
      </c>
      <c r="C34" s="7">
        <v>0.10299999999999999</v>
      </c>
      <c r="D34" s="8">
        <v>17</v>
      </c>
    </row>
    <row r="35" spans="2:4">
      <c r="B35" s="6" t="s">
        <v>16</v>
      </c>
      <c r="C35" s="7">
        <v>0.88480000000000003</v>
      </c>
      <c r="D35" s="8">
        <v>146</v>
      </c>
    </row>
    <row r="36" spans="2:4">
      <c r="B36" s="6" t="s">
        <v>17</v>
      </c>
      <c r="C36" s="7">
        <v>1.21E-2</v>
      </c>
      <c r="D36" s="8">
        <v>2</v>
      </c>
    </row>
    <row r="48" spans="2:4">
      <c r="B48" s="5" t="s">
        <v>18</v>
      </c>
      <c r="C48" s="5" t="s">
        <v>13</v>
      </c>
      <c r="D48" s="5" t="s">
        <v>14</v>
      </c>
    </row>
    <row r="49" spans="2:4">
      <c r="B49" s="6" t="s">
        <v>23</v>
      </c>
      <c r="C49" s="7">
        <v>6.1000000000000004E-3</v>
      </c>
      <c r="D49" s="8">
        <v>1</v>
      </c>
    </row>
    <row r="50" spans="2:4">
      <c r="B50" s="6" t="s">
        <v>21</v>
      </c>
      <c r="C50" s="7">
        <v>7.8799999999999995E-2</v>
      </c>
      <c r="D50" s="8">
        <v>13</v>
      </c>
    </row>
    <row r="51" spans="2:4">
      <c r="B51" s="6" t="s">
        <v>20</v>
      </c>
      <c r="C51" s="7">
        <v>0.1152</v>
      </c>
      <c r="D51" s="8">
        <v>19</v>
      </c>
    </row>
    <row r="52" spans="2:4">
      <c r="B52" s="6" t="s">
        <v>22</v>
      </c>
      <c r="C52" s="7">
        <v>0.22420000000000001</v>
      </c>
      <c r="D52" s="8">
        <v>37</v>
      </c>
    </row>
    <row r="53" spans="2:4">
      <c r="B53" s="6" t="s">
        <v>19</v>
      </c>
      <c r="C53" s="7">
        <v>0.59389999999999998</v>
      </c>
      <c r="D53" s="8">
        <v>98</v>
      </c>
    </row>
    <row r="64" spans="2:4">
      <c r="B64" s="5" t="s">
        <v>18</v>
      </c>
      <c r="C64" s="5" t="s">
        <v>13</v>
      </c>
      <c r="D64" s="5" t="s">
        <v>14</v>
      </c>
    </row>
    <row r="65" spans="2:4" ht="22.5" customHeight="1">
      <c r="B65" s="6" t="s">
        <v>28</v>
      </c>
      <c r="C65" s="7">
        <v>0</v>
      </c>
      <c r="D65" s="8">
        <v>0</v>
      </c>
    </row>
    <row r="66" spans="2:4" ht="25.5">
      <c r="B66" s="6" t="s">
        <v>26</v>
      </c>
      <c r="C66" s="7">
        <v>6.4000000000000003E-3</v>
      </c>
      <c r="D66" s="8">
        <v>1</v>
      </c>
    </row>
    <row r="67" spans="2:4" ht="15" customHeight="1">
      <c r="B67" s="6" t="s">
        <v>27</v>
      </c>
      <c r="C67" s="7">
        <v>6.4000000000000003E-3</v>
      </c>
      <c r="D67" s="8">
        <v>1</v>
      </c>
    </row>
    <row r="68" spans="2:4" ht="38.25">
      <c r="B68" s="6" t="s">
        <v>24</v>
      </c>
      <c r="C68" s="7">
        <v>1.9199999999999998E-2</v>
      </c>
      <c r="D68" s="8">
        <v>3</v>
      </c>
    </row>
    <row r="69" spans="2:4" ht="15" customHeight="1">
      <c r="B69" s="6" t="s">
        <v>25</v>
      </c>
      <c r="C69" s="7">
        <v>1.9199999999999998E-2</v>
      </c>
      <c r="D69" s="8">
        <v>3</v>
      </c>
    </row>
    <row r="70" spans="2:4">
      <c r="B70" s="6" t="s">
        <v>30</v>
      </c>
      <c r="C70" s="7">
        <v>7.0499999999999993E-2</v>
      </c>
      <c r="D70" s="8">
        <v>11</v>
      </c>
    </row>
    <row r="71" spans="2:4">
      <c r="B71" s="6" t="s">
        <v>29</v>
      </c>
      <c r="C71" s="7">
        <v>0.87819999999999998</v>
      </c>
      <c r="D71" s="8">
        <v>137</v>
      </c>
    </row>
  </sheetData>
  <sheetProtection algorithmName="SHA-512" hashValue="JpsMXnLVOURz7w+H/wIZaqFThifpu27/fLSFFjKGy7aQ2+u4zlxqHRheP0LVECStDb2oKYU6dfHurAaM2iYcIQ==" saltValue="lXks7aEJlQJtLXmWb8SGDA==" spinCount="100000" sheet="1" objects="1" scenarios="1"/>
  <autoFilter ref="B64:D64" xr:uid="{108EBC31-4CC1-4790-AEC0-85FD99C40E3F}">
    <sortState xmlns:xlrd2="http://schemas.microsoft.com/office/spreadsheetml/2017/richdata2" ref="B65:D71">
      <sortCondition ref="C64"/>
    </sortState>
  </autoFilter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5786-54ED-4C64-878E-9AEAA0C6DDF2}">
  <dimension ref="A1:O176"/>
  <sheetViews>
    <sheetView topLeftCell="B1" workbookViewId="0">
      <selection activeCell="K12" sqref="K12"/>
    </sheetView>
  </sheetViews>
  <sheetFormatPr defaultRowHeight="15"/>
  <cols>
    <col min="1" max="1" width="14.140625" customWidth="1"/>
    <col min="5" max="5" width="13.140625" bestFit="1" customWidth="1"/>
    <col min="6" max="6" width="29.42578125" bestFit="1" customWidth="1"/>
    <col min="7" max="7" width="7.140625" bestFit="1" customWidth="1"/>
    <col min="8" max="37" width="6" bestFit="1" customWidth="1"/>
    <col min="38" max="38" width="7" bestFit="1" customWidth="1"/>
    <col min="39" max="39" width="7.28515625" bestFit="1" customWidth="1"/>
    <col min="40" max="40" width="11.28515625" bestFit="1" customWidth="1"/>
  </cols>
  <sheetData>
    <row r="1" spans="1:15" ht="29.25">
      <c r="A1" s="42" t="s">
        <v>69</v>
      </c>
    </row>
    <row r="2" spans="1:15">
      <c r="A2" s="43">
        <v>97013</v>
      </c>
      <c r="E2" s="45" t="s">
        <v>73</v>
      </c>
      <c r="F2" t="s">
        <v>72</v>
      </c>
      <c r="H2" s="48" t="s">
        <v>74</v>
      </c>
    </row>
    <row r="3" spans="1:15">
      <c r="A3" s="43">
        <v>97214</v>
      </c>
      <c r="E3" s="46">
        <v>92715</v>
      </c>
      <c r="F3" s="44">
        <v>1</v>
      </c>
      <c r="G3" s="49">
        <f>GETPIVOTDATA("What is your zip code?",$E$2,"What is your zip code?",92715)/GETPIVOTDATA("What is your zip code?",$E$2)</f>
        <v>6.369426751592357E-3</v>
      </c>
      <c r="H3" s="47" t="s">
        <v>77</v>
      </c>
    </row>
    <row r="4" spans="1:15">
      <c r="A4" s="43">
        <v>97233</v>
      </c>
      <c r="E4" s="46">
        <v>97013</v>
      </c>
      <c r="F4" s="44">
        <v>1</v>
      </c>
      <c r="G4" s="49">
        <f>GETPIVOTDATA("What is your zip code?",$E$2,"What is your zip code?",97013)/GETPIVOTDATA("What is your zip code?",$E$2)</f>
        <v>6.369426751592357E-3</v>
      </c>
      <c r="H4" s="50" t="s">
        <v>80</v>
      </c>
      <c r="N4" s="51"/>
      <c r="O4" t="s">
        <v>108</v>
      </c>
    </row>
    <row r="5" spans="1:15">
      <c r="A5" s="43">
        <v>97239</v>
      </c>
      <c r="E5" s="46">
        <v>97034</v>
      </c>
      <c r="F5" s="44">
        <v>2</v>
      </c>
      <c r="G5" s="49">
        <f>GETPIVOTDATA("What is your zip code?",$E$2,"What is your zip code?",97034)/GETPIVOTDATA("What is your zip code?",$E$2)</f>
        <v>1.2738853503184714E-2</v>
      </c>
      <c r="H5" s="50" t="s">
        <v>78</v>
      </c>
    </row>
    <row r="6" spans="1:15">
      <c r="A6" s="43">
        <v>97210</v>
      </c>
      <c r="E6" s="46">
        <v>97068</v>
      </c>
      <c r="F6" s="44">
        <v>1</v>
      </c>
      <c r="G6" s="49">
        <f>GETPIVOTDATA("What is your zip code?",$E$2,"What is your zip code?",97068)/GETPIVOTDATA("What is your zip code?",$E$2)</f>
        <v>6.369426751592357E-3</v>
      </c>
      <c r="H6" s="50" t="s">
        <v>79</v>
      </c>
    </row>
    <row r="7" spans="1:15">
      <c r="A7" s="43">
        <v>97266</v>
      </c>
      <c r="E7" s="46">
        <v>97201</v>
      </c>
      <c r="F7" s="44">
        <v>3</v>
      </c>
      <c r="G7" s="49">
        <f>GETPIVOTDATA("What is your zip code?",$E$2,"What is your zip code?",97201)/GETPIVOTDATA("What is your zip code?",$E$2)</f>
        <v>1.9108280254777069E-2</v>
      </c>
      <c r="H7" s="47" t="s">
        <v>81</v>
      </c>
    </row>
    <row r="8" spans="1:15">
      <c r="A8" s="43">
        <v>97201</v>
      </c>
      <c r="E8" s="46">
        <v>97202</v>
      </c>
      <c r="F8" s="44">
        <v>58</v>
      </c>
      <c r="G8" s="49">
        <f>GETPIVOTDATA("What is your zip code?",$E$2,"What is your zip code?",97202)/GETPIVOTDATA("What is your zip code?",$E$2)</f>
        <v>0.36942675159235666</v>
      </c>
      <c r="H8" s="47" t="s">
        <v>75</v>
      </c>
    </row>
    <row r="9" spans="1:15">
      <c r="A9" s="43">
        <v>97212</v>
      </c>
      <c r="E9" s="46">
        <v>97203</v>
      </c>
      <c r="F9" s="44">
        <v>1</v>
      </c>
      <c r="G9" s="49">
        <f>GETPIVOTDATA("What is your zip code?",$E$2,"What is your zip code?",97203)/GETPIVOTDATA("What is your zip code?",$E$2)</f>
        <v>6.369426751592357E-3</v>
      </c>
      <c r="H9" s="47" t="s">
        <v>82</v>
      </c>
    </row>
    <row r="10" spans="1:15">
      <c r="A10" s="43">
        <v>97219</v>
      </c>
      <c r="E10" s="46">
        <v>97205</v>
      </c>
      <c r="F10" s="44">
        <v>1</v>
      </c>
      <c r="G10" s="49">
        <f>GETPIVOTDATA("What is your zip code?",$E$2,"What is your zip code?",97205)/GETPIVOTDATA("What is your zip code?",$E$2)</f>
        <v>6.369426751592357E-3</v>
      </c>
      <c r="H10" s="47" t="s">
        <v>83</v>
      </c>
    </row>
    <row r="11" spans="1:15">
      <c r="A11" s="43">
        <v>97214</v>
      </c>
      <c r="E11" s="46">
        <v>97206</v>
      </c>
      <c r="F11" s="44">
        <v>3</v>
      </c>
      <c r="G11" s="49">
        <f>GETPIVOTDATA("What is your zip code?",$E$2,"What is your zip code?",97206)/GETPIVOTDATA("What is your zip code?",$E$2)</f>
        <v>1.9108280254777069E-2</v>
      </c>
      <c r="H11" s="47" t="s">
        <v>84</v>
      </c>
    </row>
    <row r="12" spans="1:15">
      <c r="A12" s="43">
        <v>97239</v>
      </c>
      <c r="E12" s="46">
        <v>97209</v>
      </c>
      <c r="F12" s="44">
        <v>2</v>
      </c>
      <c r="G12" s="49">
        <f>GETPIVOTDATA("What is your zip code?",$E$2,"What is your zip code?",97209)/GETPIVOTDATA("What is your zip code?",$E$2)</f>
        <v>1.2738853503184714E-2</v>
      </c>
      <c r="H12" s="47" t="s">
        <v>85</v>
      </c>
    </row>
    <row r="13" spans="1:15">
      <c r="A13" s="43">
        <v>97219</v>
      </c>
      <c r="E13" s="46">
        <v>97210</v>
      </c>
      <c r="F13" s="44">
        <v>3</v>
      </c>
      <c r="G13" s="49">
        <f>GETPIVOTDATA("What is your zip code?",$E$2,"What is your zip code?",97210)/GETPIVOTDATA("What is your zip code?",$E$2)</f>
        <v>1.9108280254777069E-2</v>
      </c>
      <c r="H13" s="47" t="s">
        <v>86</v>
      </c>
    </row>
    <row r="14" spans="1:15">
      <c r="A14" s="43">
        <v>97239</v>
      </c>
      <c r="E14" s="46">
        <v>97211</v>
      </c>
      <c r="F14" s="44">
        <v>1</v>
      </c>
      <c r="G14" s="49">
        <f>GETPIVOTDATA("What is your zip code?",$E$2,"What is your zip code?",97211)/GETPIVOTDATA("What is your zip code?",$E$2)</f>
        <v>6.369426751592357E-3</v>
      </c>
      <c r="H14" s="47" t="s">
        <v>87</v>
      </c>
    </row>
    <row r="15" spans="1:15">
      <c r="A15" s="43">
        <v>97202</v>
      </c>
      <c r="E15" s="46">
        <v>97212</v>
      </c>
      <c r="F15" s="44">
        <v>5</v>
      </c>
      <c r="G15" s="49">
        <f>GETPIVOTDATA("What is your zip code?",$E$2,"What is your zip code?",97212)/GETPIVOTDATA("What is your zip code?",$E$2)</f>
        <v>3.1847133757961783E-2</v>
      </c>
      <c r="H15" s="47" t="s">
        <v>88</v>
      </c>
    </row>
    <row r="16" spans="1:15">
      <c r="A16" s="43">
        <v>97219</v>
      </c>
      <c r="E16" s="46">
        <v>97213</v>
      </c>
      <c r="F16" s="44">
        <v>1</v>
      </c>
      <c r="G16" s="49">
        <f>GETPIVOTDATA("What is your zip code?",$E$2,"What is your zip code?",97213)/GETPIVOTDATA("What is your zip code?",$E$2)</f>
        <v>6.369426751592357E-3</v>
      </c>
      <c r="H16" s="47" t="s">
        <v>89</v>
      </c>
    </row>
    <row r="17" spans="1:8">
      <c r="A17" s="43">
        <v>97239</v>
      </c>
      <c r="E17" s="46">
        <v>97214</v>
      </c>
      <c r="F17" s="44">
        <v>5</v>
      </c>
      <c r="G17" s="49">
        <f>GETPIVOTDATA("What is your zip code?",$E$2,"What is your zip code?",97214)/GETPIVOTDATA("What is your zip code?",$E$2)</f>
        <v>3.1847133757961783E-2</v>
      </c>
      <c r="H17" s="47" t="s">
        <v>90</v>
      </c>
    </row>
    <row r="18" spans="1:8">
      <c r="A18" s="43">
        <v>97202</v>
      </c>
      <c r="E18" s="46">
        <v>97215</v>
      </c>
      <c r="F18" s="44">
        <v>4</v>
      </c>
      <c r="G18" s="49">
        <f>GETPIVOTDATA("What is your zip code?",$E$2,"What is your zip code?",97215)/GETPIVOTDATA("What is your zip code?",$E$2)</f>
        <v>2.5477707006369428E-2</v>
      </c>
      <c r="H18" s="47" t="s">
        <v>91</v>
      </c>
    </row>
    <row r="19" spans="1:8">
      <c r="A19" s="43">
        <v>97239</v>
      </c>
      <c r="E19" s="46">
        <v>97216</v>
      </c>
      <c r="F19" s="44">
        <v>1</v>
      </c>
      <c r="G19" s="49">
        <f>GETPIVOTDATA("What is your zip code?",$E$2,"What is your zip code?",97216)/GETPIVOTDATA("What is your zip code?",$E$2)</f>
        <v>6.369426751592357E-3</v>
      </c>
      <c r="H19" s="47" t="s">
        <v>92</v>
      </c>
    </row>
    <row r="20" spans="1:8">
      <c r="A20" s="43">
        <v>97215</v>
      </c>
      <c r="E20" s="46">
        <v>97217</v>
      </c>
      <c r="F20" s="44">
        <v>1</v>
      </c>
      <c r="G20" s="49">
        <f>GETPIVOTDATA("What is your zip code?",$E$2,"What is your zip code?",97217)/GETPIVOTDATA("What is your zip code?",$E$2)</f>
        <v>6.369426751592357E-3</v>
      </c>
      <c r="H20" s="47" t="s">
        <v>93</v>
      </c>
    </row>
    <row r="21" spans="1:8">
      <c r="A21" s="43">
        <v>97216</v>
      </c>
      <c r="E21" s="46">
        <v>97218</v>
      </c>
      <c r="F21" s="44">
        <v>1</v>
      </c>
      <c r="G21" s="49">
        <f>GETPIVOTDATA("What is your zip code?",$E$2,"What is your zip code?",97218)/GETPIVOTDATA("What is your zip code?",$E$2)</f>
        <v>6.369426751592357E-3</v>
      </c>
      <c r="H21" s="47" t="s">
        <v>94</v>
      </c>
    </row>
    <row r="22" spans="1:8">
      <c r="A22" s="43">
        <v>97219</v>
      </c>
      <c r="E22" s="46">
        <v>97219</v>
      </c>
      <c r="F22" s="44">
        <v>21</v>
      </c>
      <c r="G22" s="49">
        <f>GETPIVOTDATA("What is your zip code?",$E$2,"What is your zip code?",97219)/GETPIVOTDATA("What is your zip code?",$E$2)</f>
        <v>0.13375796178343949</v>
      </c>
      <c r="H22" s="47" t="s">
        <v>95</v>
      </c>
    </row>
    <row r="23" spans="1:8">
      <c r="A23" s="43"/>
      <c r="E23" s="46">
        <v>97221</v>
      </c>
      <c r="F23" s="44">
        <v>3</v>
      </c>
      <c r="G23" s="49">
        <f>GETPIVOTDATA("What is your zip code?",$E$2,"What is your zip code?",97221)/GETPIVOTDATA("What is your zip code?",$E$2)</f>
        <v>1.9108280254777069E-2</v>
      </c>
      <c r="H23" s="47" t="s">
        <v>96</v>
      </c>
    </row>
    <row r="24" spans="1:8">
      <c r="A24" s="43">
        <v>97212</v>
      </c>
      <c r="E24" s="46">
        <v>97222</v>
      </c>
      <c r="F24" s="44">
        <v>1</v>
      </c>
      <c r="G24" s="49">
        <f>GETPIVOTDATA("What is your zip code?",$E$2,"What is your zip code?",97222)/GETPIVOTDATA("What is your zip code?",$E$2)</f>
        <v>6.369426751592357E-3</v>
      </c>
      <c r="H24" s="50" t="s">
        <v>97</v>
      </c>
    </row>
    <row r="25" spans="1:8">
      <c r="A25" s="43"/>
      <c r="E25" s="46">
        <v>97223</v>
      </c>
      <c r="F25" s="44">
        <v>1</v>
      </c>
      <c r="G25" s="49">
        <f>GETPIVOTDATA("What is your zip code?",$E$2,"What is your zip code?",97223)/GETPIVOTDATA("What is your zip code?",$E$2)</f>
        <v>6.369426751592357E-3</v>
      </c>
      <c r="H25" s="50" t="s">
        <v>98</v>
      </c>
    </row>
    <row r="26" spans="1:8">
      <c r="A26" s="43">
        <v>97266</v>
      </c>
      <c r="E26" s="46">
        <v>97227</v>
      </c>
      <c r="F26" s="44">
        <v>1</v>
      </c>
      <c r="G26" s="49">
        <f>GETPIVOTDATA("What is your zip code?",$E$2,"What is your zip code?",97227)/GETPIVOTDATA("What is your zip code?",$E$2)</f>
        <v>6.369426751592357E-3</v>
      </c>
      <c r="H26" s="47" t="s">
        <v>99</v>
      </c>
    </row>
    <row r="27" spans="1:8">
      <c r="A27" s="43">
        <v>97239</v>
      </c>
      <c r="E27" s="46">
        <v>97229</v>
      </c>
      <c r="F27" s="44">
        <v>3</v>
      </c>
      <c r="G27" s="49">
        <f>GETPIVOTDATA("What is your zip code?",$E$2,"What is your zip code?",97229)/GETPIVOTDATA("What is your zip code?",$E$2)</f>
        <v>1.9108280254777069E-2</v>
      </c>
      <c r="H27" s="47" t="s">
        <v>100</v>
      </c>
    </row>
    <row r="28" spans="1:8">
      <c r="A28" s="43">
        <v>97205</v>
      </c>
      <c r="E28" s="46">
        <v>97230</v>
      </c>
      <c r="F28" s="44">
        <v>1</v>
      </c>
      <c r="G28" s="49">
        <f>GETPIVOTDATA("What is your zip code?",$E$2,"What is your zip code?",97230)/GETPIVOTDATA("What is your zip code?",$E$2)</f>
        <v>6.369426751592357E-3</v>
      </c>
      <c r="H28" s="47" t="s">
        <v>101</v>
      </c>
    </row>
    <row r="29" spans="1:8">
      <c r="A29" s="43">
        <v>97213</v>
      </c>
      <c r="E29" s="46">
        <v>97232</v>
      </c>
      <c r="F29" s="44">
        <v>4</v>
      </c>
      <c r="G29" s="49">
        <f>GETPIVOTDATA("What is your zip code?",$E$2,"What is your zip code?",97232)/GETPIVOTDATA("What is your zip code?",$E$2)</f>
        <v>2.5477707006369428E-2</v>
      </c>
      <c r="H29" s="47" t="s">
        <v>102</v>
      </c>
    </row>
    <row r="30" spans="1:8">
      <c r="A30" s="43">
        <v>97232</v>
      </c>
      <c r="E30" s="46">
        <v>97233</v>
      </c>
      <c r="F30" s="44">
        <v>2</v>
      </c>
      <c r="G30" s="49">
        <f>GETPIVOTDATA("What is your zip code?",$E$2,"What is your zip code?",97233)/GETPIVOTDATA("What is your zip code?",$E$2)</f>
        <v>1.2738853503184714E-2</v>
      </c>
      <c r="H30" s="47" t="s">
        <v>103</v>
      </c>
    </row>
    <row r="31" spans="1:8">
      <c r="A31" s="43">
        <v>97219</v>
      </c>
      <c r="E31" s="46">
        <v>97239</v>
      </c>
      <c r="F31" s="44">
        <v>18</v>
      </c>
      <c r="G31" s="49">
        <f>GETPIVOTDATA("What is your zip code?",$E$2,"What is your zip code?",97239)/GETPIVOTDATA("What is your zip code?",$E$2)</f>
        <v>0.11464968152866242</v>
      </c>
      <c r="H31" s="47" t="s">
        <v>76</v>
      </c>
    </row>
    <row r="32" spans="1:8">
      <c r="A32" s="43">
        <v>97202</v>
      </c>
      <c r="E32" s="46">
        <v>97266</v>
      </c>
      <c r="F32" s="44">
        <v>4</v>
      </c>
      <c r="G32" s="49">
        <f>GETPIVOTDATA("What is your zip code?",$E$2,"What is your zip code?",97266)/GETPIVOTDATA("What is your zip code?",$E$2)</f>
        <v>2.5477707006369428E-2</v>
      </c>
      <c r="H32" s="47" t="s">
        <v>104</v>
      </c>
    </row>
    <row r="33" spans="1:8">
      <c r="A33" s="43">
        <v>97201</v>
      </c>
      <c r="E33" s="46">
        <v>97322</v>
      </c>
      <c r="F33" s="44">
        <v>1</v>
      </c>
      <c r="G33" s="49">
        <f>GETPIVOTDATA("What is your zip code?",$E$2,"What is your zip code?",97322)/GETPIVOTDATA("What is your zip code?",$E$2)</f>
        <v>6.369426751592357E-3</v>
      </c>
      <c r="H33" s="50" t="s">
        <v>106</v>
      </c>
    </row>
    <row r="34" spans="1:8">
      <c r="A34" s="43">
        <v>97202</v>
      </c>
      <c r="E34" s="46">
        <v>98057</v>
      </c>
      <c r="F34" s="44">
        <v>1</v>
      </c>
      <c r="G34" s="49">
        <f>GETPIVOTDATA("What is your zip code?",$E$2,"What is your zip code?",98057)/GETPIVOTDATA("What is your zip code?",$E$2)</f>
        <v>6.369426751592357E-3</v>
      </c>
      <c r="H34" s="50" t="s">
        <v>107</v>
      </c>
    </row>
    <row r="35" spans="1:8">
      <c r="A35" s="43">
        <v>97232</v>
      </c>
      <c r="E35" s="46">
        <v>970202</v>
      </c>
      <c r="F35" s="44">
        <v>1</v>
      </c>
      <c r="G35" s="49">
        <f>GETPIVOTDATA("What is your zip code?",$E$2,"What is your zip code?",970202)/GETPIVOTDATA("What is your zip code?",$E$2)</f>
        <v>6.369426751592357E-3</v>
      </c>
      <c r="H35" s="47" t="s">
        <v>105</v>
      </c>
    </row>
    <row r="36" spans="1:8">
      <c r="A36" s="43">
        <v>97202</v>
      </c>
      <c r="E36" s="46" t="s">
        <v>70</v>
      </c>
      <c r="F36" s="44"/>
      <c r="H36" s="47"/>
    </row>
    <row r="37" spans="1:8">
      <c r="A37" s="43">
        <v>97219</v>
      </c>
      <c r="E37" s="46" t="s">
        <v>71</v>
      </c>
      <c r="F37" s="44">
        <v>157</v>
      </c>
    </row>
    <row r="38" spans="1:8">
      <c r="A38" s="43">
        <v>97219</v>
      </c>
    </row>
    <row r="39" spans="1:8">
      <c r="A39" s="43">
        <v>97202</v>
      </c>
    </row>
    <row r="40" spans="1:8">
      <c r="A40" s="43">
        <v>97215</v>
      </c>
    </row>
    <row r="41" spans="1:8">
      <c r="A41" s="43"/>
    </row>
    <row r="42" spans="1:8">
      <c r="A42" s="43">
        <v>97215</v>
      </c>
    </row>
    <row r="43" spans="1:8">
      <c r="A43" s="43">
        <v>97206</v>
      </c>
    </row>
    <row r="44" spans="1:8">
      <c r="A44" s="43">
        <v>97221</v>
      </c>
    </row>
    <row r="45" spans="1:8">
      <c r="A45" s="43">
        <v>97239</v>
      </c>
    </row>
    <row r="46" spans="1:8">
      <c r="A46" s="43">
        <v>98057</v>
      </c>
    </row>
    <row r="47" spans="1:8">
      <c r="A47" s="43">
        <v>97239</v>
      </c>
    </row>
    <row r="48" spans="1:8">
      <c r="A48" s="43">
        <v>97068</v>
      </c>
    </row>
    <row r="49" spans="1:1">
      <c r="A49" s="43"/>
    </row>
    <row r="50" spans="1:1">
      <c r="A50" s="43"/>
    </row>
    <row r="51" spans="1:1">
      <c r="A51" s="43">
        <v>97219</v>
      </c>
    </row>
    <row r="52" spans="1:1">
      <c r="A52" s="43">
        <v>97218</v>
      </c>
    </row>
    <row r="53" spans="1:1">
      <c r="A53" s="43">
        <v>97212</v>
      </c>
    </row>
    <row r="54" spans="1:1">
      <c r="A54" s="43">
        <v>97233</v>
      </c>
    </row>
    <row r="55" spans="1:1">
      <c r="A55" s="43">
        <v>97227</v>
      </c>
    </row>
    <row r="56" spans="1:1">
      <c r="A56" s="43">
        <v>97209</v>
      </c>
    </row>
    <row r="57" spans="1:1">
      <c r="A57" s="43">
        <v>97210</v>
      </c>
    </row>
    <row r="58" spans="1:1">
      <c r="A58" s="43">
        <v>97221</v>
      </c>
    </row>
    <row r="59" spans="1:1">
      <c r="A59" s="43">
        <v>97230</v>
      </c>
    </row>
    <row r="60" spans="1:1">
      <c r="A60" s="43">
        <v>97322</v>
      </c>
    </row>
    <row r="61" spans="1:1">
      <c r="A61" s="43"/>
    </row>
    <row r="62" spans="1:1">
      <c r="A62" s="43">
        <v>97203</v>
      </c>
    </row>
    <row r="63" spans="1:1">
      <c r="A63" s="43">
        <v>97229</v>
      </c>
    </row>
    <row r="64" spans="1:1">
      <c r="A64" s="43">
        <v>97219</v>
      </c>
    </row>
    <row r="65" spans="1:1">
      <c r="A65" s="43">
        <v>97202</v>
      </c>
    </row>
    <row r="66" spans="1:1">
      <c r="A66" s="43">
        <v>97202</v>
      </c>
    </row>
    <row r="67" spans="1:1">
      <c r="A67" s="43"/>
    </row>
    <row r="68" spans="1:1">
      <c r="A68" s="43">
        <v>97202</v>
      </c>
    </row>
    <row r="69" spans="1:1">
      <c r="A69" s="43">
        <v>97202</v>
      </c>
    </row>
    <row r="70" spans="1:1">
      <c r="A70" s="43"/>
    </row>
    <row r="71" spans="1:1">
      <c r="A71" s="43">
        <v>97202</v>
      </c>
    </row>
    <row r="72" spans="1:1">
      <c r="A72" s="43">
        <v>97202</v>
      </c>
    </row>
    <row r="73" spans="1:1">
      <c r="A73" s="43">
        <v>97202</v>
      </c>
    </row>
    <row r="74" spans="1:1">
      <c r="A74" s="43">
        <v>97202</v>
      </c>
    </row>
    <row r="75" spans="1:1">
      <c r="A75" s="43">
        <v>97202</v>
      </c>
    </row>
    <row r="76" spans="1:1">
      <c r="A76" s="43"/>
    </row>
    <row r="77" spans="1:1">
      <c r="A77" s="43">
        <v>97239</v>
      </c>
    </row>
    <row r="78" spans="1:1">
      <c r="A78" s="43">
        <v>97219</v>
      </c>
    </row>
    <row r="79" spans="1:1">
      <c r="A79" s="43"/>
    </row>
    <row r="80" spans="1:1">
      <c r="A80" s="43">
        <v>97202</v>
      </c>
    </row>
    <row r="81" spans="1:1">
      <c r="A81" s="43">
        <v>97206</v>
      </c>
    </row>
    <row r="82" spans="1:1">
      <c r="A82" s="43">
        <v>97222</v>
      </c>
    </row>
    <row r="83" spans="1:1">
      <c r="A83" s="43">
        <v>97239</v>
      </c>
    </row>
    <row r="84" spans="1:1">
      <c r="A84" s="43">
        <v>97239</v>
      </c>
    </row>
    <row r="85" spans="1:1">
      <c r="A85" s="43">
        <v>97219</v>
      </c>
    </row>
    <row r="86" spans="1:1">
      <c r="A86" s="43">
        <v>97232</v>
      </c>
    </row>
    <row r="87" spans="1:1">
      <c r="A87" s="43">
        <v>97214</v>
      </c>
    </row>
    <row r="88" spans="1:1">
      <c r="A88" s="43">
        <v>97219</v>
      </c>
    </row>
    <row r="89" spans="1:1">
      <c r="A89" s="43">
        <v>97219</v>
      </c>
    </row>
    <row r="90" spans="1:1">
      <c r="A90" s="43">
        <v>97266</v>
      </c>
    </row>
    <row r="91" spans="1:1">
      <c r="A91" s="43">
        <v>97202</v>
      </c>
    </row>
    <row r="92" spans="1:1">
      <c r="A92" s="43">
        <v>97215</v>
      </c>
    </row>
    <row r="93" spans="1:1">
      <c r="A93" s="43">
        <v>97266</v>
      </c>
    </row>
    <row r="94" spans="1:1">
      <c r="A94" s="43">
        <v>97202</v>
      </c>
    </row>
    <row r="95" spans="1:1">
      <c r="A95" s="43">
        <v>97229</v>
      </c>
    </row>
    <row r="96" spans="1:1">
      <c r="A96" s="43">
        <v>97202</v>
      </c>
    </row>
    <row r="97" spans="1:1">
      <c r="A97" s="43">
        <v>97202</v>
      </c>
    </row>
    <row r="98" spans="1:1">
      <c r="A98" s="43">
        <v>97202</v>
      </c>
    </row>
    <row r="99" spans="1:1">
      <c r="A99" s="43">
        <v>97202</v>
      </c>
    </row>
    <row r="100" spans="1:1">
      <c r="A100" s="43">
        <v>97202</v>
      </c>
    </row>
    <row r="101" spans="1:1">
      <c r="A101" s="43">
        <v>97202</v>
      </c>
    </row>
    <row r="102" spans="1:1">
      <c r="A102" s="43">
        <v>97239</v>
      </c>
    </row>
    <row r="103" spans="1:1">
      <c r="A103" s="43">
        <v>97202</v>
      </c>
    </row>
    <row r="104" spans="1:1">
      <c r="A104" s="43">
        <v>97239</v>
      </c>
    </row>
    <row r="105" spans="1:1">
      <c r="A105" s="43">
        <v>97202</v>
      </c>
    </row>
    <row r="106" spans="1:1">
      <c r="A106" s="43">
        <v>97219</v>
      </c>
    </row>
    <row r="107" spans="1:1">
      <c r="A107" s="43">
        <v>97219</v>
      </c>
    </row>
    <row r="108" spans="1:1">
      <c r="A108" s="43">
        <v>97206</v>
      </c>
    </row>
    <row r="109" spans="1:1">
      <c r="A109" s="43">
        <v>97214</v>
      </c>
    </row>
    <row r="110" spans="1:1">
      <c r="A110" s="43">
        <v>97239</v>
      </c>
    </row>
    <row r="111" spans="1:1">
      <c r="A111" s="43">
        <v>97202</v>
      </c>
    </row>
    <row r="112" spans="1:1">
      <c r="A112" s="43">
        <v>97202</v>
      </c>
    </row>
    <row r="113" spans="1:1">
      <c r="A113" s="43">
        <v>97229</v>
      </c>
    </row>
    <row r="114" spans="1:1">
      <c r="A114" s="43">
        <v>97202</v>
      </c>
    </row>
    <row r="115" spans="1:1">
      <c r="A115" s="43">
        <v>97202</v>
      </c>
    </row>
    <row r="116" spans="1:1">
      <c r="A116" s="43">
        <v>97202</v>
      </c>
    </row>
    <row r="117" spans="1:1">
      <c r="A117" s="43">
        <v>97217</v>
      </c>
    </row>
    <row r="118" spans="1:1">
      <c r="A118" s="43">
        <v>97202</v>
      </c>
    </row>
    <row r="119" spans="1:1">
      <c r="A119" s="43">
        <v>97212</v>
      </c>
    </row>
    <row r="120" spans="1:1">
      <c r="A120" s="43">
        <v>97202</v>
      </c>
    </row>
    <row r="121" spans="1:1">
      <c r="A121" s="43">
        <v>97239</v>
      </c>
    </row>
    <row r="122" spans="1:1">
      <c r="A122" s="43">
        <v>97202</v>
      </c>
    </row>
    <row r="123" spans="1:1">
      <c r="A123" s="43"/>
    </row>
    <row r="124" spans="1:1">
      <c r="A124" s="43">
        <v>97202</v>
      </c>
    </row>
    <row r="125" spans="1:1">
      <c r="A125" s="43">
        <v>97219</v>
      </c>
    </row>
    <row r="126" spans="1:1">
      <c r="A126" s="43">
        <v>97219</v>
      </c>
    </row>
    <row r="127" spans="1:1">
      <c r="A127" s="43">
        <v>97202</v>
      </c>
    </row>
    <row r="128" spans="1:1">
      <c r="A128" s="43">
        <v>97202</v>
      </c>
    </row>
    <row r="129" spans="1:1">
      <c r="A129" s="43">
        <v>97202</v>
      </c>
    </row>
    <row r="130" spans="1:1">
      <c r="A130" s="43">
        <v>97202</v>
      </c>
    </row>
    <row r="131" spans="1:1">
      <c r="A131" s="43">
        <v>97239</v>
      </c>
    </row>
    <row r="132" spans="1:1">
      <c r="A132" s="43">
        <v>97219</v>
      </c>
    </row>
    <row r="133" spans="1:1">
      <c r="A133" s="43"/>
    </row>
    <row r="134" spans="1:1">
      <c r="A134" s="43">
        <v>97202</v>
      </c>
    </row>
    <row r="135" spans="1:1">
      <c r="A135" s="43">
        <v>97202</v>
      </c>
    </row>
    <row r="136" spans="1:1">
      <c r="A136" s="43">
        <v>97202</v>
      </c>
    </row>
    <row r="137" spans="1:1">
      <c r="A137" s="43">
        <v>97202</v>
      </c>
    </row>
    <row r="138" spans="1:1">
      <c r="A138" s="43">
        <v>97202</v>
      </c>
    </row>
    <row r="139" spans="1:1">
      <c r="A139" s="43">
        <v>97202</v>
      </c>
    </row>
    <row r="140" spans="1:1">
      <c r="A140" s="43">
        <v>97214</v>
      </c>
    </row>
    <row r="141" spans="1:1">
      <c r="A141" s="43">
        <v>97202</v>
      </c>
    </row>
    <row r="142" spans="1:1">
      <c r="A142" s="43">
        <v>97219</v>
      </c>
    </row>
    <row r="143" spans="1:1">
      <c r="A143" s="43">
        <v>97202</v>
      </c>
    </row>
    <row r="144" spans="1:1">
      <c r="A144" s="43">
        <v>97202</v>
      </c>
    </row>
    <row r="145" spans="1:1">
      <c r="A145" s="43">
        <v>97223</v>
      </c>
    </row>
    <row r="146" spans="1:1">
      <c r="A146" s="43">
        <v>970202</v>
      </c>
    </row>
    <row r="147" spans="1:1">
      <c r="A147" s="43"/>
    </row>
    <row r="148" spans="1:1">
      <c r="A148" s="43">
        <v>97202</v>
      </c>
    </row>
    <row r="149" spans="1:1">
      <c r="A149" s="43"/>
    </row>
    <row r="150" spans="1:1">
      <c r="A150" s="43">
        <v>97239</v>
      </c>
    </row>
    <row r="151" spans="1:1">
      <c r="A151" s="43">
        <v>97201</v>
      </c>
    </row>
    <row r="152" spans="1:1">
      <c r="A152" s="43">
        <v>97209</v>
      </c>
    </row>
    <row r="153" spans="1:1">
      <c r="A153" s="43">
        <v>97202</v>
      </c>
    </row>
    <row r="154" spans="1:1">
      <c r="A154" s="43">
        <v>97202</v>
      </c>
    </row>
    <row r="155" spans="1:1">
      <c r="A155" s="43">
        <v>97202</v>
      </c>
    </row>
    <row r="156" spans="1:1">
      <c r="A156" s="43">
        <v>97202</v>
      </c>
    </row>
    <row r="157" spans="1:1">
      <c r="A157" s="43">
        <v>97202</v>
      </c>
    </row>
    <row r="158" spans="1:1">
      <c r="A158" s="43">
        <v>97202</v>
      </c>
    </row>
    <row r="159" spans="1:1">
      <c r="A159" s="43">
        <v>97219</v>
      </c>
    </row>
    <row r="160" spans="1:1">
      <c r="A160" s="43"/>
    </row>
    <row r="161" spans="1:1">
      <c r="A161" s="43">
        <v>97221</v>
      </c>
    </row>
    <row r="162" spans="1:1">
      <c r="A162" s="43">
        <v>97202</v>
      </c>
    </row>
    <row r="163" spans="1:1">
      <c r="A163" s="43"/>
    </row>
    <row r="164" spans="1:1">
      <c r="A164" s="43">
        <v>97202</v>
      </c>
    </row>
    <row r="165" spans="1:1">
      <c r="A165" s="43"/>
    </row>
    <row r="166" spans="1:1">
      <c r="A166" s="43">
        <v>97212</v>
      </c>
    </row>
    <row r="167" spans="1:1">
      <c r="A167" s="43">
        <v>92715</v>
      </c>
    </row>
    <row r="168" spans="1:1">
      <c r="A168" s="43">
        <v>97219</v>
      </c>
    </row>
    <row r="169" spans="1:1">
      <c r="A169" s="43">
        <v>97239</v>
      </c>
    </row>
    <row r="170" spans="1:1">
      <c r="A170" s="43">
        <v>97034</v>
      </c>
    </row>
    <row r="171" spans="1:1">
      <c r="A171" s="43">
        <v>97232</v>
      </c>
    </row>
    <row r="172" spans="1:1">
      <c r="A172" s="43">
        <v>97034</v>
      </c>
    </row>
    <row r="173" spans="1:1">
      <c r="A173" s="43">
        <v>97210</v>
      </c>
    </row>
    <row r="174" spans="1:1">
      <c r="A174" s="43"/>
    </row>
    <row r="175" spans="1:1">
      <c r="A175" s="43">
        <v>97202</v>
      </c>
    </row>
    <row r="176" spans="1:1">
      <c r="A176" s="43">
        <v>97211</v>
      </c>
    </row>
  </sheetData>
  <sheetProtection algorithmName="SHA-512" hashValue="NphSDyAoKG6RMw3Qyl3JM1LoTDo4ESDrQzKM+NLJuCJv5TsZMUQlIkUW40HbxH+zKUuuhWeBaeB52sRVagovmw==" saltValue="Lg95TJaJJshtIT57p9vlwQ==" spinCount="100000" sheet="1" objects="1" scenarios="1"/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Questions</vt:lpstr>
      <vt:lpstr>Demographics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Tyrrell, Delia</dc:creator>
  <cp:lastModifiedBy>Caudill, Jeff</cp:lastModifiedBy>
  <dcterms:created xsi:type="dcterms:W3CDTF">2019-01-14T23:42:50Z</dcterms:created>
  <dcterms:modified xsi:type="dcterms:W3CDTF">2021-01-19T23:28:50Z</dcterms:modified>
</cp:coreProperties>
</file>