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calhoon\Desktop\"/>
    </mc:Choice>
  </mc:AlternateContent>
  <bookViews>
    <workbookView xWindow="0" yWindow="0" windowWidth="20730" windowHeight="11760"/>
  </bookViews>
  <sheets>
    <sheet name="Sheet1" sheetId="1" r:id="rId1"/>
    <sheet name="Sheet2" sheetId="2" r:id="rId2"/>
    <sheet name="Sheet3"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 l="1"/>
  <c r="L14" i="1"/>
  <c r="L5" i="1"/>
  <c r="F6" i="1" l="1"/>
  <c r="N6" i="1" s="1"/>
  <c r="N20" i="1"/>
  <c r="N16" i="1"/>
  <c r="N15" i="1"/>
  <c r="N14" i="1"/>
  <c r="N13" i="1"/>
  <c r="N11" i="1"/>
  <c r="N10" i="1"/>
  <c r="N9" i="1"/>
  <c r="N8" i="1"/>
  <c r="N5" i="1"/>
  <c r="N4" i="1"/>
  <c r="N3" i="1"/>
  <c r="K18" i="1" l="1"/>
  <c r="N18" i="1" s="1"/>
  <c r="M21" i="1"/>
  <c r="L21" i="1"/>
  <c r="J21" i="1"/>
  <c r="I21" i="1"/>
  <c r="H21" i="1"/>
  <c r="G21" i="1"/>
  <c r="F21" i="1"/>
  <c r="E21" i="1"/>
  <c r="D21" i="1"/>
  <c r="K21" i="1" l="1"/>
  <c r="N21" i="1"/>
  <c r="O20" i="1" l="1"/>
  <c r="O4" i="1"/>
  <c r="O3" i="1"/>
  <c r="O14" i="1"/>
  <c r="O5" i="1"/>
  <c r="O18" i="1"/>
  <c r="O9" i="1"/>
  <c r="O6" i="1"/>
  <c r="O11" i="1"/>
  <c r="O10" i="1"/>
  <c r="O15" i="1"/>
  <c r="O8" i="1"/>
  <c r="O13" i="1"/>
  <c r="O16" i="1"/>
</calcChain>
</file>

<file path=xl/sharedStrings.xml><?xml version="1.0" encoding="utf-8"?>
<sst xmlns="http://schemas.openxmlformats.org/spreadsheetml/2006/main" count="64" uniqueCount="63">
  <si>
    <t>Investment</t>
  </si>
  <si>
    <t>Services</t>
  </si>
  <si>
    <t>Housing
Development
&amp; Finance Support</t>
  </si>
  <si>
    <t>Shelter &amp; Emergency Services</t>
  </si>
  <si>
    <t>Supportive
Housing</t>
  </si>
  <si>
    <t>Healthy
Homes</t>
  </si>
  <si>
    <t>Tax Exemption &amp; Fee Waiver Programs</t>
  </si>
  <si>
    <t>Administration &amp; Support</t>
  </si>
  <si>
    <t>Economic
Opportunity</t>
  </si>
  <si>
    <t>Preservation &amp; Asset Management</t>
  </si>
  <si>
    <t>New Affordable Rental Homes</t>
  </si>
  <si>
    <t>Fair Housing</t>
  </si>
  <si>
    <t>Home
Retention Services</t>
  </si>
  <si>
    <t>Homebuyer Financial Services</t>
  </si>
  <si>
    <t xml:space="preserve">Programs and services to help low-income households retain their homes. This includes foreclosure prevention counseling, home repair grants provide by community partners (up to $5,000), and home repair loans (up to $15,000) that allow seniors to safely maintain their homes. </t>
  </si>
  <si>
    <t xml:space="preserve">Programs and services to help low-income households access affordable homeownership. This includes home buyer education and counseling services as well as financial assistance necessary to create affordable homeownership opportunities. </t>
  </si>
  <si>
    <t>Indirect costs of bureau operations, including communications, compliance, director's office, resource development, finance, IT, policy &amp; planning, public information &amp; involvement, and outreach.  Also includes bureau-specific costs passed along by other City agencies.</t>
  </si>
  <si>
    <t>Homelessness Prevention &amp; Rapid
Rehousing</t>
  </si>
  <si>
    <t>Using several types of loan products, PHB provides financial support to developers building new affordable rental homes.  Homes receiving PHB investment are typically required to be rented to people earning 60% of area median family income or less.  PHB financial support insures affordability for sixty years.</t>
  </si>
  <si>
    <t xml:space="preserve">Using several types of loan products, PHB provides financial support to developers who purchase existing rental homes and agree to rent them to people earning 60% of area median family income or less.  Often the purchase includes substantial rehabilitation and/or the conversion from market rents to permanently affordable rents.  In addition, projects in PHB's current portfolio occassionally require additional financial support or restructuring of existing financial support.  </t>
  </si>
  <si>
    <t>Staffing and operation of year-round and winter emergency housing programs for men, women and youth, including facility-based transitional housing, youth funds passed through to Multnomah Co.  These emergency housing programs not only provide shelter but all have improved housing placements outcomes as a result of better systems coordination.</t>
  </si>
  <si>
    <t>This program provides support to low income households by helping to identify and remove barriers to safe, stable housing. Programs funded in this category include include benefits acquisition, 211 Info, Street Roots, and tenant education.</t>
  </si>
  <si>
    <t xml:space="preserve">Investments that complement new construction, preservation and rehabilitation.  Programs/projects funded in this category include project support for non-profit community development partners, Section 108 payments to HUD, and funds for HOME Consortium partners. </t>
  </si>
  <si>
    <t xml:space="preserve">Remediation of environmental health hazards in homes that may impact occupant health (lead hazards and structural safety issues).  Programs funded in this category include contracts with non-profit organizations to make these repairs on homes. </t>
  </si>
  <si>
    <t>Administration of limited tax exemption programs for single and multi-family residences, system development charge waivers, and Mortgage Credit Certificate program.  These programs help facilitate the development of single family homes and multi family projects as well as individual homeowners.</t>
  </si>
  <si>
    <t>CDBG funds passed through to PDC to support work-force and micro-enterprise projects.</t>
  </si>
  <si>
    <t>Housing Access &amp; Stabilization</t>
  </si>
  <si>
    <t>Service Area</t>
  </si>
  <si>
    <t>Housing Investment Production &amp; Preservation</t>
  </si>
  <si>
    <t>Housing Access &amp; Retention</t>
  </si>
  <si>
    <t>Homeowner Access &amp; Retention</t>
  </si>
  <si>
    <t>Workforce &amp; Microenterprise</t>
  </si>
  <si>
    <t>These programs focus on improving the public's understanding of the protections provided by Fair Housing law, enforcement of Fair Housing law, and increased utilization of legal advocacy by historically underserved populations.  Other programmatic areas address the shortage of affordable housing, especially for certain protected classes, the impact of displacement and restricted ability to exercise housing choice.​​</t>
  </si>
  <si>
    <t>Housing Inv. Fund</t>
  </si>
  <si>
    <t>CDBG</t>
  </si>
  <si>
    <t>CDBG Admin &amp; Planning</t>
  </si>
  <si>
    <t>CDBG Public Service</t>
  </si>
  <si>
    <t>HOME</t>
  </si>
  <si>
    <t>HOME Admin</t>
  </si>
  <si>
    <t>Federal &amp; Other Sources</t>
  </si>
  <si>
    <t>TIF</t>
  </si>
  <si>
    <t>Total</t>
  </si>
  <si>
    <t>% of Total</t>
  </si>
  <si>
    <t>FY 2015-16 Preliminary Request Funding</t>
  </si>
  <si>
    <t>grand total</t>
  </si>
  <si>
    <t>General Fund</t>
  </si>
  <si>
    <t>Decision Packages</t>
  </si>
  <si>
    <t>Impacts</t>
  </si>
  <si>
    <t>Short-term rent assistance and other costs to prevent homelessness among households facing temporary crisis, as well as housing placement services and short-term rent assistance to help move people from the streets and shelters to stable homes.</t>
  </si>
  <si>
    <t>Limited-term rent assistance (up to 24 mos.) and services primarily for chronically homeless individuals and families with disabilities. Programs funded in this category include, street outreach (including mental health outreach) linked with housing placement and retention services, housing-related services for person with HIV/AIDS, and transitional housing for people in recovery from addiction and/or mental illness.</t>
  </si>
  <si>
    <t>Percentage of housing units opened or preserved in high opportunity areas: 54%</t>
  </si>
  <si>
    <t>Housing units opened that are newly affordable: 279</t>
  </si>
  <si>
    <t xml:space="preserve">Affordable housing units preserved: 288
Vacancy rate of units built 0% to 60% median family income: 3%
</t>
  </si>
  <si>
    <t>Average length of time spent in homeless shelter (All populations): 23.9 days</t>
  </si>
  <si>
    <t>Number of individuals who have been homeless for a year or less: 790 Individuals</t>
  </si>
  <si>
    <t>Total number of homeless households placed in permanent housing: 2,022
Number of households prevented from becoming homeless: 2,616</t>
  </si>
  <si>
    <t>Retention rate of households placed in permanent housing at 12 months: 77.7%
Percentage of households moved from homelessness into housing that subsequently return to homelessness: 33%</t>
  </si>
  <si>
    <t>Number of households receiving home repairs: 667</t>
  </si>
  <si>
    <t>Percentage of households receiving home repairs and retaining their homes 12 months after services: 80%</t>
  </si>
  <si>
    <t>Rolling three year average of total units opened and preserved: 322
Average investment per housing unit: $31,000</t>
  </si>
  <si>
    <t xml:space="preserve">Number of households receiving homebuyer education or counseling: 2,061
Percentage of low or moderate income households receiving homebuyer education or counseling and subsequently purchasing a home: 27%
</t>
  </si>
  <si>
    <t>Administrative costs as a percentage of bureau level budget: 6%
Administrative costs as a rolling three year average: 8%
Percentage utilization of Minority, Women, and Emerging Small Business contracts in affordable housing contruction (Contract $ awarded): 30%
Percentage utilization of Minority (Contract $ awarded): 15%</t>
  </si>
  <si>
    <t>Number of households receiving indirect assistance through foregone revenue (mortgage credit certifcate, limited tax exemption, system development charge waiver): 327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</si>
</sst>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_(* #,##0_);_(* \(#,##0\);_(* &quot;-&quot;??_);_(@_)"/>
  </numFmts>
  <fonts count="7" x14ac:knownFonts="1">
    <font>
      <sz val="11"/>
      <color theme="1"/>
      <name val="Calibri"/>
      <family val="2"/>
    </font>
    <font>
      <b/>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theme="1"/>
      <name val="Calibri"/>
      <family val="2"/>
    </font>
    <font>
      <b/>
      <sz val="12"/>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1"/>
        <bgColor indexed="64"/>
      </patternFill>
    </fill>
  </fills>
  <borders count="24">
    <border>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57">
    <xf numFmtId="0" fontId="0" fillId="0" borderId="0" xfId="0"/>
    <xf numFmtId="0" fontId="1"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3"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0" borderId="0" xfId="0" applyFont="1" applyFill="1"/>
    <xf numFmtId="0" fontId="0" fillId="0" borderId="0" xfId="0" applyFill="1"/>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3" fillId="0" borderId="5" xfId="0" applyFont="1" applyBorder="1" applyAlignment="1">
      <alignment horizontal="left" vertical="center" wrapText="1"/>
    </xf>
    <xf numFmtId="0" fontId="2" fillId="0" borderId="5" xfId="0" applyFont="1" applyBorder="1" applyAlignment="1">
      <alignment horizontal="left" vertical="top" wrapText="1"/>
    </xf>
    <xf numFmtId="0" fontId="2" fillId="0" borderId="5" xfId="0" applyFont="1" applyFill="1" applyBorder="1" applyAlignment="1">
      <alignment horizontal="center" vertical="center" wrapText="1"/>
    </xf>
    <xf numFmtId="0" fontId="2" fillId="2" borderId="6" xfId="0" applyFont="1" applyFill="1" applyBorder="1" applyAlignment="1">
      <alignment horizontal="center"/>
    </xf>
    <xf numFmtId="0" fontId="2" fillId="0" borderId="7" xfId="0" applyFont="1" applyBorder="1" applyAlignment="1">
      <alignment vertical="top" wrapText="1"/>
    </xf>
    <xf numFmtId="0" fontId="0" fillId="0" borderId="8" xfId="0" applyBorder="1"/>
    <xf numFmtId="0" fontId="0" fillId="3" borderId="8" xfId="0" applyFill="1" applyBorder="1"/>
    <xf numFmtId="0" fontId="2" fillId="0" borderId="8" xfId="0" applyFont="1" applyBorder="1" applyAlignment="1">
      <alignment vertical="top" wrapText="1"/>
    </xf>
    <xf numFmtId="0" fontId="1" fillId="3" borderId="8" xfId="0" applyFont="1" applyFill="1" applyBorder="1" applyAlignment="1">
      <alignment vertical="top" wrapText="1"/>
    </xf>
    <xf numFmtId="0" fontId="1" fillId="0" borderId="8" xfId="0" applyFont="1" applyBorder="1" applyAlignment="1">
      <alignment vertical="top" wrapText="1"/>
    </xf>
    <xf numFmtId="0" fontId="2" fillId="0" borderId="9" xfId="0" applyFont="1" applyBorder="1" applyAlignment="1">
      <alignment horizontal="left" vertical="top" wrapText="1"/>
    </xf>
    <xf numFmtId="0" fontId="2" fillId="3" borderId="8" xfId="0" applyFont="1" applyFill="1" applyBorder="1" applyAlignment="1">
      <alignment horizontal="left" vertical="top" wrapText="1"/>
    </xf>
    <xf numFmtId="0" fontId="0" fillId="2" borderId="0" xfId="0" applyFill="1" applyBorder="1"/>
    <xf numFmtId="0" fontId="2" fillId="2" borderId="13" xfId="0" applyFont="1" applyFill="1" applyBorder="1" applyAlignment="1">
      <alignment horizontal="center" wrapText="1"/>
    </xf>
    <xf numFmtId="0" fontId="6" fillId="4" borderId="5" xfId="0" applyFont="1" applyFill="1" applyBorder="1" applyAlignment="1">
      <alignment wrapText="1"/>
    </xf>
    <xf numFmtId="5" fontId="6" fillId="4" borderId="5" xfId="2" applyNumberFormat="1" applyFont="1" applyFill="1" applyBorder="1" applyAlignment="1">
      <alignment horizontal="center" vertical="center"/>
    </xf>
    <xf numFmtId="164" fontId="6" fillId="4" borderId="14" xfId="3" applyNumberFormat="1" applyFont="1" applyFill="1" applyBorder="1"/>
    <xf numFmtId="0" fontId="6" fillId="4" borderId="15" xfId="0" applyFont="1" applyFill="1" applyBorder="1"/>
    <xf numFmtId="0" fontId="6" fillId="4" borderId="5" xfId="0" applyFont="1" applyFill="1" applyBorder="1" applyAlignment="1">
      <alignment horizontal="right" wrapText="1"/>
    </xf>
    <xf numFmtId="164" fontId="2" fillId="2" borderId="13" xfId="3" applyNumberFormat="1" applyFont="1" applyFill="1" applyBorder="1" applyAlignment="1">
      <alignment horizontal="center" wrapText="1"/>
    </xf>
    <xf numFmtId="0" fontId="0" fillId="3" borderId="0" xfId="0" applyFill="1"/>
    <xf numFmtId="164" fontId="2" fillId="0" borderId="17" xfId="3" applyNumberFormat="1" applyFont="1" applyBorder="1" applyAlignment="1">
      <alignment horizontal="center" vertical="center"/>
    </xf>
    <xf numFmtId="164" fontId="2" fillId="0" borderId="5" xfId="3" applyNumberFormat="1" applyFont="1" applyBorder="1" applyAlignment="1">
      <alignment horizontal="center" vertical="center"/>
    </xf>
    <xf numFmtId="6" fontId="2" fillId="3" borderId="16" xfId="0" applyNumberFormat="1" applyFont="1" applyFill="1" applyBorder="1" applyAlignment="1">
      <alignment horizontal="center" vertical="center"/>
    </xf>
    <xf numFmtId="164" fontId="2" fillId="3" borderId="18" xfId="3" applyNumberFormat="1" applyFont="1" applyFill="1" applyBorder="1" applyAlignment="1">
      <alignment vertical="center"/>
    </xf>
    <xf numFmtId="164" fontId="2" fillId="3" borderId="19" xfId="3" applyNumberFormat="1" applyFont="1" applyFill="1" applyBorder="1" applyAlignment="1">
      <alignment vertical="center"/>
    </xf>
    <xf numFmtId="164" fontId="2" fillId="3" borderId="14" xfId="3" applyNumberFormat="1" applyFont="1" applyFill="1" applyBorder="1" applyAlignment="1">
      <alignment horizontal="center" vertical="center"/>
    </xf>
    <xf numFmtId="165" fontId="2" fillId="0" borderId="16" xfId="0" applyNumberFormat="1" applyFont="1" applyBorder="1" applyAlignment="1">
      <alignment horizontal="center" vertical="center"/>
    </xf>
    <xf numFmtId="0" fontId="3" fillId="0" borderId="20" xfId="0" applyFont="1" applyFill="1" applyBorder="1" applyAlignment="1">
      <alignment horizontal="left" vertical="center" wrapText="1"/>
    </xf>
    <xf numFmtId="165" fontId="2" fillId="0" borderId="21" xfId="0" applyNumberFormat="1" applyFont="1" applyBorder="1" applyAlignment="1">
      <alignment horizontal="center" vertical="center"/>
    </xf>
    <xf numFmtId="0" fontId="2" fillId="2" borderId="22" xfId="0" applyFont="1" applyFill="1" applyBorder="1" applyAlignment="1">
      <alignment horizontal="center" wrapText="1"/>
    </xf>
    <xf numFmtId="0" fontId="2" fillId="2" borderId="7" xfId="0" applyFont="1" applyFill="1" applyBorder="1" applyAlignment="1">
      <alignment horizontal="center" wrapText="1"/>
    </xf>
    <xf numFmtId="165" fontId="0" fillId="0" borderId="5" xfId="1" applyNumberFormat="1" applyFont="1" applyBorder="1" applyAlignment="1">
      <alignment vertical="center"/>
    </xf>
    <xf numFmtId="165" fontId="0" fillId="3" borderId="0" xfId="1" applyNumberFormat="1" applyFont="1" applyFill="1" applyAlignment="1"/>
    <xf numFmtId="165" fontId="0" fillId="0" borderId="5" xfId="1" applyNumberFormat="1" applyFont="1" applyFill="1" applyBorder="1" applyAlignment="1">
      <alignment vertical="center"/>
    </xf>
    <xf numFmtId="0" fontId="1" fillId="2" borderId="23" xfId="0" applyFont="1" applyFill="1" applyBorder="1" applyAlignment="1">
      <alignment horizontal="center"/>
    </xf>
    <xf numFmtId="0" fontId="0" fillId="0" borderId="5" xfId="0" applyBorder="1" applyAlignment="1">
      <alignment wrapText="1"/>
    </xf>
    <xf numFmtId="0" fontId="0" fillId="0" borderId="5" xfId="0" applyBorder="1" applyAlignment="1">
      <alignment vertical="center" wrapText="1"/>
    </xf>
    <xf numFmtId="0" fontId="0" fillId="0" borderId="5" xfId="0" applyBorder="1"/>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tabSelected="1" topLeftCell="B1" zoomScaleNormal="100" workbookViewId="0">
      <selection activeCell="M8" sqref="M8"/>
    </sheetView>
  </sheetViews>
  <sheetFormatPr defaultRowHeight="15" x14ac:dyDescent="0.25"/>
  <cols>
    <col min="1" max="1" width="19" customWidth="1"/>
    <col min="2" max="2" width="20.42578125" customWidth="1"/>
    <col min="3" max="3" width="70.42578125" style="8" customWidth="1"/>
    <col min="4" max="4" width="13.42578125" bestFit="1" customWidth="1"/>
    <col min="5" max="5" width="12" bestFit="1" customWidth="1"/>
    <col min="6" max="6" width="13.28515625" bestFit="1" customWidth="1"/>
    <col min="7" max="7" width="13" customWidth="1"/>
    <col min="8" max="8" width="13.28515625" customWidth="1"/>
    <col min="9" max="9" width="12" bestFit="1" customWidth="1"/>
    <col min="10" max="10" width="10.5703125" bestFit="1" customWidth="1"/>
    <col min="11" max="11" width="14.85546875" customWidth="1"/>
    <col min="12" max="12" width="13.28515625" bestFit="1" customWidth="1"/>
    <col min="13" max="13" width="17.85546875" bestFit="1" customWidth="1"/>
    <col min="14" max="14" width="20.42578125" bestFit="1" customWidth="1"/>
    <col min="16" max="16" width="43.7109375" bestFit="1" customWidth="1"/>
  </cols>
  <sheetData>
    <row r="1" spans="1:16" ht="15.75" thickBot="1" x14ac:dyDescent="0.3">
      <c r="B1" s="1"/>
      <c r="C1" s="7"/>
      <c r="D1" s="54" t="s">
        <v>43</v>
      </c>
      <c r="E1" s="55"/>
      <c r="F1" s="55"/>
      <c r="G1" s="55"/>
      <c r="H1" s="55"/>
      <c r="I1" s="55"/>
      <c r="J1" s="55"/>
      <c r="K1" s="55"/>
      <c r="L1" s="55"/>
      <c r="M1" s="55"/>
      <c r="N1" s="55"/>
      <c r="O1" s="56"/>
      <c r="P1" s="27"/>
    </row>
    <row r="2" spans="1:16" ht="48" thickBot="1" x14ac:dyDescent="0.3">
      <c r="A2" s="18" t="s">
        <v>27</v>
      </c>
      <c r="B2" s="18" t="s">
        <v>0</v>
      </c>
      <c r="C2" s="18" t="s">
        <v>1</v>
      </c>
      <c r="D2" s="45" t="s">
        <v>45</v>
      </c>
      <c r="E2" s="46" t="s">
        <v>33</v>
      </c>
      <c r="F2" s="46" t="s">
        <v>34</v>
      </c>
      <c r="G2" s="46" t="s">
        <v>35</v>
      </c>
      <c r="H2" s="46" t="s">
        <v>36</v>
      </c>
      <c r="I2" s="46" t="s">
        <v>37</v>
      </c>
      <c r="J2" s="46" t="s">
        <v>38</v>
      </c>
      <c r="K2" s="46" t="s">
        <v>39</v>
      </c>
      <c r="L2" s="46" t="s">
        <v>40</v>
      </c>
      <c r="M2" s="46" t="s">
        <v>46</v>
      </c>
      <c r="N2" s="28" t="s">
        <v>41</v>
      </c>
      <c r="O2" s="34" t="s">
        <v>42</v>
      </c>
      <c r="P2" s="50" t="s">
        <v>47</v>
      </c>
    </row>
    <row r="3" spans="1:16" ht="110.25" x14ac:dyDescent="0.25">
      <c r="A3" s="19" t="s">
        <v>28</v>
      </c>
      <c r="B3" s="9" t="s">
        <v>9</v>
      </c>
      <c r="C3" s="43" t="s">
        <v>19</v>
      </c>
      <c r="D3" s="47"/>
      <c r="E3" s="47">
        <v>8716</v>
      </c>
      <c r="F3" s="47">
        <v>2312262</v>
      </c>
      <c r="G3" s="47"/>
      <c r="H3" s="47">
        <v>110503</v>
      </c>
      <c r="I3" s="47">
        <v>2918876</v>
      </c>
      <c r="J3" s="47">
        <v>183692</v>
      </c>
      <c r="K3" s="47"/>
      <c r="L3" s="47">
        <v>12413080</v>
      </c>
      <c r="M3" s="47"/>
      <c r="N3" s="44">
        <f>SUM(D3:M3)</f>
        <v>17947129</v>
      </c>
      <c r="O3" s="36">
        <f>N3/N$21</f>
        <v>0.17902073776801497</v>
      </c>
      <c r="P3" s="51" t="s">
        <v>52</v>
      </c>
    </row>
    <row r="4" spans="1:16" ht="101.25" customHeight="1" x14ac:dyDescent="0.25">
      <c r="A4" s="20"/>
      <c r="B4" s="9" t="s">
        <v>11</v>
      </c>
      <c r="C4" s="43" t="s">
        <v>32</v>
      </c>
      <c r="D4" s="47"/>
      <c r="E4" s="47"/>
      <c r="F4" s="47"/>
      <c r="G4" s="47">
        <v>399156</v>
      </c>
      <c r="H4" s="47"/>
      <c r="I4" s="47"/>
      <c r="J4" s="47"/>
      <c r="K4" s="47"/>
      <c r="L4" s="47"/>
      <c r="M4" s="47"/>
      <c r="N4" s="44">
        <f t="shared" ref="N4:N18" si="0">SUM(D4:M4)</f>
        <v>399156</v>
      </c>
      <c r="O4" s="37">
        <f>N4/N$21</f>
        <v>3.9815394208471888E-3</v>
      </c>
      <c r="P4" s="52" t="s">
        <v>50</v>
      </c>
    </row>
    <row r="5" spans="1:16" ht="78.75" x14ac:dyDescent="0.25">
      <c r="A5" s="20"/>
      <c r="B5" s="9" t="s">
        <v>10</v>
      </c>
      <c r="C5" s="43" t="s">
        <v>18</v>
      </c>
      <c r="D5" s="47"/>
      <c r="E5" s="47">
        <v>11166</v>
      </c>
      <c r="F5" s="47">
        <v>4116350</v>
      </c>
      <c r="G5" s="47"/>
      <c r="H5" s="47"/>
      <c r="I5" s="47">
        <v>2500000</v>
      </c>
      <c r="J5" s="47"/>
      <c r="K5" s="47"/>
      <c r="L5" s="47">
        <f>37221123-800000-1000000</f>
        <v>35421123</v>
      </c>
      <c r="M5" s="47">
        <v>5000000</v>
      </c>
      <c r="N5" s="44">
        <f t="shared" si="0"/>
        <v>47048639</v>
      </c>
      <c r="O5" s="37">
        <f>N5/N$21</f>
        <v>0.4693052612905943</v>
      </c>
      <c r="P5" s="52" t="s">
        <v>51</v>
      </c>
    </row>
    <row r="6" spans="1:16" ht="63" x14ac:dyDescent="0.25">
      <c r="A6" s="20"/>
      <c r="B6" s="11" t="s">
        <v>2</v>
      </c>
      <c r="C6" s="43" t="s">
        <v>22</v>
      </c>
      <c r="D6" s="47"/>
      <c r="E6" s="47">
        <v>90000</v>
      </c>
      <c r="F6" s="47">
        <f>23000+540000</f>
        <v>563000</v>
      </c>
      <c r="G6" s="47">
        <v>12000</v>
      </c>
      <c r="H6" s="47"/>
      <c r="I6" s="47">
        <v>728000</v>
      </c>
      <c r="J6" s="47"/>
      <c r="K6" s="47">
        <v>802570</v>
      </c>
      <c r="L6" s="47">
        <v>50000</v>
      </c>
      <c r="M6" s="47"/>
      <c r="N6" s="44">
        <f t="shared" si="0"/>
        <v>2245570</v>
      </c>
      <c r="O6" s="37">
        <f>N6/N$21</f>
        <v>2.2399326271612657E-2</v>
      </c>
      <c r="P6" s="52" t="s">
        <v>59</v>
      </c>
    </row>
    <row r="7" spans="1:16" ht="15.75" x14ac:dyDescent="0.25">
      <c r="A7" s="21"/>
      <c r="B7" s="4"/>
      <c r="C7" s="13"/>
      <c r="D7" s="48"/>
      <c r="E7" s="48"/>
      <c r="F7" s="48"/>
      <c r="G7" s="48"/>
      <c r="H7" s="48"/>
      <c r="I7" s="48"/>
      <c r="J7" s="48"/>
      <c r="K7" s="48"/>
      <c r="L7" s="48"/>
      <c r="M7" s="48"/>
      <c r="N7" s="38"/>
      <c r="O7" s="39"/>
      <c r="P7" s="35"/>
    </row>
    <row r="8" spans="1:16" ht="88.5" customHeight="1" x14ac:dyDescent="0.25">
      <c r="A8" s="22" t="s">
        <v>29</v>
      </c>
      <c r="B8" s="10" t="s">
        <v>3</v>
      </c>
      <c r="C8" s="14" t="s">
        <v>20</v>
      </c>
      <c r="D8" s="49">
        <v>4052285</v>
      </c>
      <c r="E8" s="49"/>
      <c r="F8" s="49"/>
      <c r="G8" s="49"/>
      <c r="H8" s="49"/>
      <c r="I8" s="49"/>
      <c r="J8" s="49"/>
      <c r="K8" s="49">
        <v>19092</v>
      </c>
      <c r="L8" s="49"/>
      <c r="M8" s="49">
        <v>547296</v>
      </c>
      <c r="N8" s="42">
        <f t="shared" si="0"/>
        <v>4618673</v>
      </c>
      <c r="O8" s="37">
        <f>N8/N$21</f>
        <v>4.6070780901458448E-2</v>
      </c>
      <c r="P8" s="52" t="s">
        <v>53</v>
      </c>
    </row>
    <row r="9" spans="1:16" ht="63" x14ac:dyDescent="0.25">
      <c r="A9" s="20"/>
      <c r="B9" s="3" t="s">
        <v>26</v>
      </c>
      <c r="C9" s="14" t="s">
        <v>21</v>
      </c>
      <c r="D9" s="49">
        <v>589593</v>
      </c>
      <c r="E9" s="49">
        <v>40000</v>
      </c>
      <c r="F9" s="49"/>
      <c r="G9" s="49"/>
      <c r="H9" s="49"/>
      <c r="I9" s="49"/>
      <c r="J9" s="49"/>
      <c r="K9" s="49">
        <v>14397</v>
      </c>
      <c r="L9" s="49"/>
      <c r="M9" s="49"/>
      <c r="N9" s="42">
        <f t="shared" si="0"/>
        <v>643990</v>
      </c>
      <c r="O9" s="37">
        <f>N9/N$21</f>
        <v>6.4237330057205231E-3</v>
      </c>
      <c r="P9" s="52" t="s">
        <v>54</v>
      </c>
    </row>
    <row r="10" spans="1:16" ht="75" x14ac:dyDescent="0.25">
      <c r="A10" s="20"/>
      <c r="B10" s="5" t="s">
        <v>17</v>
      </c>
      <c r="C10" s="14" t="s">
        <v>48</v>
      </c>
      <c r="D10" s="49">
        <v>2251543</v>
      </c>
      <c r="E10" s="49"/>
      <c r="F10" s="49"/>
      <c r="G10" s="49"/>
      <c r="H10" s="49"/>
      <c r="I10" s="49">
        <v>830000</v>
      </c>
      <c r="J10" s="49">
        <v>96500</v>
      </c>
      <c r="K10" s="49">
        <v>403944</v>
      </c>
      <c r="L10" s="49"/>
      <c r="M10" s="49">
        <v>0</v>
      </c>
      <c r="N10" s="42">
        <f t="shared" si="0"/>
        <v>3581987</v>
      </c>
      <c r="O10" s="37">
        <f>N10/N$21</f>
        <v>3.5729946300349133E-2</v>
      </c>
      <c r="P10" s="52" t="s">
        <v>55</v>
      </c>
    </row>
    <row r="11" spans="1:16" ht="94.5" x14ac:dyDescent="0.25">
      <c r="A11" s="20"/>
      <c r="B11" s="9" t="s">
        <v>4</v>
      </c>
      <c r="C11" s="14" t="s">
        <v>49</v>
      </c>
      <c r="D11" s="49">
        <v>4055396</v>
      </c>
      <c r="E11" s="49"/>
      <c r="F11" s="49"/>
      <c r="G11" s="49"/>
      <c r="H11" s="49"/>
      <c r="I11" s="49"/>
      <c r="J11" s="49"/>
      <c r="K11" s="49">
        <v>1690717</v>
      </c>
      <c r="L11" s="49"/>
      <c r="M11" s="49"/>
      <c r="N11" s="42">
        <f t="shared" si="0"/>
        <v>5746113</v>
      </c>
      <c r="O11" s="37">
        <f>N11/N$21</f>
        <v>5.7316877176198031E-2</v>
      </c>
      <c r="P11" s="52" t="s">
        <v>56</v>
      </c>
    </row>
    <row r="12" spans="1:16" ht="15.75" x14ac:dyDescent="0.25">
      <c r="A12" s="23"/>
      <c r="B12" s="6"/>
      <c r="C12" s="13"/>
      <c r="D12" s="48"/>
      <c r="E12" s="48"/>
      <c r="F12" s="48"/>
      <c r="G12" s="48"/>
      <c r="H12" s="48"/>
      <c r="I12" s="48"/>
      <c r="J12" s="48"/>
      <c r="K12" s="48"/>
      <c r="L12" s="48"/>
      <c r="M12" s="48"/>
      <c r="N12" s="38"/>
      <c r="O12" s="40"/>
      <c r="P12" s="35"/>
    </row>
    <row r="13" spans="1:16" ht="63" x14ac:dyDescent="0.25">
      <c r="A13" s="24" t="s">
        <v>30</v>
      </c>
      <c r="B13" s="9" t="s">
        <v>5</v>
      </c>
      <c r="C13" s="12" t="s">
        <v>23</v>
      </c>
      <c r="D13" s="47"/>
      <c r="E13" s="47"/>
      <c r="F13" s="47"/>
      <c r="G13" s="47"/>
      <c r="H13" s="47"/>
      <c r="I13" s="47"/>
      <c r="J13" s="47"/>
      <c r="K13" s="47">
        <v>1000000</v>
      </c>
      <c r="L13" s="47"/>
      <c r="M13" s="47"/>
      <c r="N13" s="42">
        <f t="shared" si="0"/>
        <v>1000000</v>
      </c>
      <c r="O13" s="37">
        <f>N13/N$21</f>
        <v>9.9748955817955606E-3</v>
      </c>
      <c r="P13" s="52" t="s">
        <v>57</v>
      </c>
    </row>
    <row r="14" spans="1:16" ht="63" x14ac:dyDescent="0.25">
      <c r="A14" s="20"/>
      <c r="B14" s="11" t="s">
        <v>12</v>
      </c>
      <c r="C14" s="12" t="s">
        <v>14</v>
      </c>
      <c r="D14" s="47"/>
      <c r="E14" s="47"/>
      <c r="F14" s="47">
        <v>1051414</v>
      </c>
      <c r="G14" s="47">
        <v>170000</v>
      </c>
      <c r="H14" s="47"/>
      <c r="I14" s="47"/>
      <c r="J14" s="47"/>
      <c r="K14" s="47"/>
      <c r="L14" s="47">
        <f>1204692+1000000</f>
        <v>2204692</v>
      </c>
      <c r="M14" s="47">
        <v>1650000</v>
      </c>
      <c r="N14" s="42">
        <f t="shared" si="0"/>
        <v>5076106</v>
      </c>
      <c r="O14" s="37">
        <f>N14/N$21</f>
        <v>5.0633627312125937E-2</v>
      </c>
      <c r="P14" s="52" t="s">
        <v>58</v>
      </c>
    </row>
    <row r="15" spans="1:16" ht="120" x14ac:dyDescent="0.25">
      <c r="A15" s="20"/>
      <c r="B15" s="9" t="s">
        <v>13</v>
      </c>
      <c r="C15" s="12" t="s">
        <v>15</v>
      </c>
      <c r="D15" s="47"/>
      <c r="E15" s="47"/>
      <c r="F15" s="47">
        <v>290000</v>
      </c>
      <c r="G15" s="47">
        <v>340000</v>
      </c>
      <c r="H15" s="47"/>
      <c r="I15" s="47"/>
      <c r="J15" s="47"/>
      <c r="K15" s="47"/>
      <c r="L15" s="47">
        <f>1091102+800000</f>
        <v>1891102</v>
      </c>
      <c r="M15" s="47"/>
      <c r="N15" s="42">
        <f t="shared" si="0"/>
        <v>2521102</v>
      </c>
      <c r="O15" s="37">
        <f>N15/N$21</f>
        <v>2.514772920105595E-2</v>
      </c>
      <c r="P15" s="52" t="s">
        <v>60</v>
      </c>
    </row>
    <row r="16" spans="1:16" ht="78.75" x14ac:dyDescent="0.25">
      <c r="A16" s="20"/>
      <c r="B16" s="9" t="s">
        <v>6</v>
      </c>
      <c r="C16" s="12" t="s">
        <v>24</v>
      </c>
      <c r="D16" s="47"/>
      <c r="E16" s="47">
        <v>447144</v>
      </c>
      <c r="F16" s="47"/>
      <c r="G16" s="47"/>
      <c r="H16" s="47"/>
      <c r="I16" s="47"/>
      <c r="J16" s="47"/>
      <c r="K16" s="47"/>
      <c r="L16" s="47">
        <v>11933</v>
      </c>
      <c r="M16" s="47"/>
      <c r="N16" s="42">
        <f t="shared" si="0"/>
        <v>459077</v>
      </c>
      <c r="O16" s="37">
        <f>N16/N$21</f>
        <v>4.5792451390039603E-3</v>
      </c>
      <c r="P16" s="52" t="s">
        <v>62</v>
      </c>
    </row>
    <row r="17" spans="1:16" ht="16.5" thickBot="1" x14ac:dyDescent="0.3">
      <c r="A17" s="21"/>
      <c r="B17" s="6"/>
      <c r="C17" s="13"/>
      <c r="D17" s="48"/>
      <c r="E17" s="48"/>
      <c r="F17" s="48"/>
      <c r="G17" s="48"/>
      <c r="H17" s="48"/>
      <c r="I17" s="48"/>
      <c r="J17" s="48"/>
      <c r="K17" s="48"/>
      <c r="L17" s="48"/>
      <c r="M17" s="48"/>
      <c r="N17" s="38"/>
      <c r="O17" s="41"/>
      <c r="P17" s="35"/>
    </row>
    <row r="18" spans="1:16" ht="150" x14ac:dyDescent="0.25">
      <c r="A18" s="25" t="s">
        <v>7</v>
      </c>
      <c r="B18" s="2" t="s">
        <v>7</v>
      </c>
      <c r="C18" s="15" t="s">
        <v>16</v>
      </c>
      <c r="D18" s="47">
        <v>2300184</v>
      </c>
      <c r="E18" s="47">
        <v>606333</v>
      </c>
      <c r="F18" s="47"/>
      <c r="G18" s="47">
        <v>1061602</v>
      </c>
      <c r="H18" s="47"/>
      <c r="I18" s="47"/>
      <c r="J18" s="47">
        <v>175340</v>
      </c>
      <c r="K18" s="47">
        <f>301022+5000</f>
        <v>306022</v>
      </c>
      <c r="L18" s="47">
        <v>2321793</v>
      </c>
      <c r="M18" s="47"/>
      <c r="N18" s="42">
        <f t="shared" si="0"/>
        <v>6771274</v>
      </c>
      <c r="O18" s="36">
        <f>N18/N$21</f>
        <v>6.7542751105727147E-2</v>
      </c>
      <c r="P18" s="52" t="s">
        <v>61</v>
      </c>
    </row>
    <row r="19" spans="1:16" ht="16.5" thickBot="1" x14ac:dyDescent="0.3">
      <c r="A19" s="26"/>
      <c r="B19" s="6"/>
      <c r="C19" s="13"/>
      <c r="D19" s="48"/>
      <c r="E19" s="48"/>
      <c r="F19" s="48"/>
      <c r="G19" s="48"/>
      <c r="H19" s="48"/>
      <c r="I19" s="48"/>
      <c r="J19" s="48"/>
      <c r="K19" s="48"/>
      <c r="L19" s="48"/>
      <c r="M19" s="48"/>
      <c r="N19" s="38"/>
      <c r="O19" s="41"/>
      <c r="P19" s="35"/>
    </row>
    <row r="20" spans="1:16" ht="31.5" x14ac:dyDescent="0.25">
      <c r="A20" s="16" t="s">
        <v>8</v>
      </c>
      <c r="B20" s="17" t="s">
        <v>31</v>
      </c>
      <c r="C20" s="12" t="s">
        <v>25</v>
      </c>
      <c r="D20" s="47"/>
      <c r="E20" s="47"/>
      <c r="F20" s="47">
        <v>2181100</v>
      </c>
      <c r="G20" s="47">
        <v>11760</v>
      </c>
      <c r="H20" s="47"/>
      <c r="I20" s="47"/>
      <c r="J20" s="47"/>
      <c r="K20" s="47"/>
      <c r="L20" s="47"/>
      <c r="M20" s="47"/>
      <c r="N20" s="42">
        <f>SUM(D20:M20)</f>
        <v>2192860</v>
      </c>
      <c r="O20" s="36">
        <f>N20/N$21</f>
        <v>2.1873549525496212E-2</v>
      </c>
      <c r="P20" s="53"/>
    </row>
    <row r="21" spans="1:16" ht="16.5" thickBot="1" x14ac:dyDescent="0.3">
      <c r="A21" s="29"/>
      <c r="B21" s="29"/>
      <c r="C21" s="33" t="s">
        <v>44</v>
      </c>
      <c r="D21" s="30">
        <f>SUM(D2:D20)</f>
        <v>13249001</v>
      </c>
      <c r="E21" s="30">
        <f t="shared" ref="E21:M21" si="1">SUM(E2:E20)</f>
        <v>1203359</v>
      </c>
      <c r="F21" s="30">
        <f t="shared" si="1"/>
        <v>10514126</v>
      </c>
      <c r="G21" s="30">
        <f t="shared" si="1"/>
        <v>1994518</v>
      </c>
      <c r="H21" s="30">
        <f t="shared" si="1"/>
        <v>110503</v>
      </c>
      <c r="I21" s="30">
        <f t="shared" si="1"/>
        <v>6976876</v>
      </c>
      <c r="J21" s="30">
        <f t="shared" si="1"/>
        <v>455532</v>
      </c>
      <c r="K21" s="30">
        <f t="shared" si="1"/>
        <v>4236742</v>
      </c>
      <c r="L21" s="30">
        <f t="shared" si="1"/>
        <v>54313723</v>
      </c>
      <c r="M21" s="30">
        <f t="shared" si="1"/>
        <v>7197296</v>
      </c>
      <c r="N21" s="30">
        <f>SUM(D21:M21)</f>
        <v>100251676</v>
      </c>
      <c r="O21" s="31"/>
      <c r="P21" s="32"/>
    </row>
  </sheetData>
  <mergeCells count="1">
    <mergeCell ref="D1:O1"/>
  </mergeCells>
  <pageMargins left="0" right="0" top="0.4" bottom="0" header="0.05" footer="0"/>
  <pageSetup paperSize="17" scale="65" orientation="landscape" r:id="rId1"/>
  <headerFooter>
    <oddHeader>&amp;C&amp;14Adjustments to PHB Service and Investment Areas for FY 2015-16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Johnson</dc:creator>
  <cp:lastModifiedBy>Calhoon, Martha</cp:lastModifiedBy>
  <cp:lastPrinted>2015-01-10T00:02:57Z</cp:lastPrinted>
  <dcterms:created xsi:type="dcterms:W3CDTF">2014-10-24T18:29:22Z</dcterms:created>
  <dcterms:modified xsi:type="dcterms:W3CDTF">2015-01-12T21:30:04Z</dcterms:modified>
</cp:coreProperties>
</file>