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activeTab="0"/>
  </bookViews>
  <sheets>
    <sheet name="HUD 2011  (PHB)" sheetId="1" r:id="rId1"/>
  </sheets>
  <definedNames>
    <definedName name="_xlnm.Print_Area" localSheetId="0">'HUD 2011  (PHB)'!$A$1:$L$56</definedName>
  </definedNames>
  <calcPr fullCalcOnLoad="1"/>
</workbook>
</file>

<file path=xl/sharedStrings.xml><?xml version="1.0" encoding="utf-8"?>
<sst xmlns="http://schemas.openxmlformats.org/spreadsheetml/2006/main" count="36" uniqueCount="33">
  <si>
    <t>Household</t>
  </si>
  <si>
    <t>Size</t>
  </si>
  <si>
    <t>50%</t>
  </si>
  <si>
    <t>60%</t>
  </si>
  <si>
    <t>80%</t>
  </si>
  <si>
    <t># of</t>
  </si>
  <si>
    <t>Bedrooms</t>
  </si>
  <si>
    <t>Bedroom Size</t>
  </si>
  <si>
    <t>FMR</t>
  </si>
  <si>
    <t>see NOTE</t>
  </si>
  <si>
    <t>Low HOME</t>
  </si>
  <si>
    <t>High HOME</t>
  </si>
  <si>
    <t>Compare</t>
  </si>
  <si>
    <t>NOTES:</t>
  </si>
  <si>
    <t>SRO</t>
  </si>
  <si>
    <t>HUD</t>
  </si>
  <si>
    <t>503-823-2375  |  Fax: 503-823-2387  |  MFI Tables: 503-823-3259</t>
  </si>
  <si>
    <t xml:space="preserve">       421 SW 6th Avenue, Suite 500   |   Portland, OR 97204</t>
  </si>
  <si>
    <r>
      <t xml:space="preserve">Median Income Percentages - </t>
    </r>
    <r>
      <rPr>
        <b/>
        <sz val="10"/>
        <color indexed="10"/>
        <rFont val="Arial"/>
        <family val="2"/>
      </rPr>
      <t>issued by HUD for Section 8 and other non-LIHTC projects</t>
    </r>
  </si>
  <si>
    <r>
      <t xml:space="preserve">ALSO SEE HOME PROGRAM RENT LEVELS ISSUED BY HUD - </t>
    </r>
    <r>
      <rPr>
        <b/>
        <u val="single"/>
        <sz val="10"/>
        <color indexed="10"/>
        <rFont val="Arial"/>
        <family val="2"/>
      </rPr>
      <t>SEPARATE SCHEDULE</t>
    </r>
  </si>
  <si>
    <t xml:space="preserve">              Portland Housing Bureau</t>
  </si>
  <si>
    <t>2011 Median Income for a Family of Four:</t>
  </si>
  <si>
    <t>Published by PORTLAND HOUSING BUREAU:   6/2/11                                            Effective:   5/31/11</t>
  </si>
  <si>
    <r>
      <t>(2)</t>
    </r>
    <r>
      <rPr>
        <sz val="10"/>
        <rFont val="Arial"/>
        <family val="0"/>
      </rPr>
      <t xml:space="preserve"> Other 2011 MFI levels are based on the 4-Person Income Limit of $72,000.  The 1-Person family Income Limit is 70% of the 4-Person Income Limit, the 2-Person family Income Limit is 80% of the 4-Person Income Limit, the 3-Person family Income Limit is 90% of the 4-Person Income Limit.  Each family size larger than four (4) is calculated by an 8% increase per HH member to the 4-Person Income Limit.  (i.e., 5-Person = 108%; 6-Person - 116%; 7-Person = 124%; 8-Person = 132%, and so on.   </t>
    </r>
  </si>
  <si>
    <t>2011 Housing Affordability:  Maximum Monthly Rent Including Utilities</t>
  </si>
  <si>
    <r>
      <t>(Based on the HUD Portland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Area Median Income as of December 31, 2010:   $72,000 for a family of four.  </t>
    </r>
  </si>
  <si>
    <t>Income &amp; Rents above are based on 4-Person Income Limit of $72,000.   Rent calculations are rounded down to the nearest $1.00).</t>
  </si>
  <si>
    <t>Fair Market Rent for 2011</t>
  </si>
  <si>
    <r>
      <t>by Median Family Income With a Housing Burden of 30%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 (effective 5/31/11)</t>
    </r>
  </si>
  <si>
    <t>The HOME rent levels may be more restrictive for some bedroom sizes.</t>
  </si>
  <si>
    <r>
      <rPr>
        <b/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Rents can be set below the median family income % threshold.  For instance a residential unit may be restricted to households at or below 50% MFI, but have one-bedroom rents (and utilities expenses) that are below $675/month.</t>
    </r>
  </si>
  <si>
    <r>
      <t>(1) 2011 Income levels have increased based on HUD's calculations for the Portland-Vancouver-Hillsboro, OR-WA MSA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.  </t>
    </r>
    <r>
      <rPr>
        <b/>
        <sz val="10"/>
        <color indexed="10"/>
        <rFont val="Arial"/>
        <family val="2"/>
      </rPr>
      <t xml:space="preserve">The income schedule above is to be used for projects that DO NOT qualify for the HERA Special tables as published by HUD 5/31/2011.   If you have multiple funding sources, you must use incomes and rents applicable to the most restrictive program requirements.  </t>
    </r>
    <r>
      <rPr>
        <b/>
        <i/>
        <sz val="10"/>
        <rFont val="Arial"/>
        <family val="2"/>
      </rPr>
      <t xml:space="preserve">Projects that have LIHTC and/or tax-exempt bond funding should refer to the applicable tables for your county found at:   </t>
    </r>
    <r>
      <rPr>
        <b/>
        <i/>
        <sz val="10"/>
        <color indexed="30"/>
        <rFont val="Arial"/>
        <family val="2"/>
      </rPr>
      <t>http://www.ohcs.oregon.gov/OHCS/HPM_income_limits.shtml.</t>
    </r>
  </si>
  <si>
    <r>
      <rPr>
        <b/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Portland-Vancouver-Hillsboro, OR-WA MSA = Clackamas, Clark, Columbia, Multnomah, Skamania, Washington &amp; Yamhill Counties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</si>
</sst>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&quot;$&quot;#,##0"/>
    <numFmt numFmtId="167" formatCode="_(* #,##0.0_);_(* \(#,##0.0\);_(* &quot;-&quot;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_);_(* \(#,##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4"/>
      <color indexed="4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4"/>
      <name val="Book Antiqua"/>
      <family val="1"/>
    </font>
    <font>
      <b/>
      <sz val="18"/>
      <name val="Book Antiqua"/>
      <family val="1"/>
    </font>
    <font>
      <b/>
      <vertAlign val="superscript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4" fontId="3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4" fillId="0" borderId="0" xfId="42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9" fontId="0" fillId="0" borderId="13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164" fontId="0" fillId="0" borderId="17" xfId="42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164" fontId="0" fillId="0" borderId="19" xfId="42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64" fontId="0" fillId="0" borderId="21" xfId="42" applyNumberFormat="1" applyFill="1" applyBorder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/>
    </xf>
    <xf numFmtId="41" fontId="0" fillId="0" borderId="26" xfId="42" applyNumberFormat="1" applyFill="1" applyBorder="1" applyAlignment="1" applyProtection="1">
      <alignment/>
      <protection/>
    </xf>
    <xf numFmtId="164" fontId="0" fillId="0" borderId="26" xfId="42" applyNumberFormat="1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9" fontId="6" fillId="33" borderId="23" xfId="0" applyNumberFormat="1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/>
      <protection/>
    </xf>
    <xf numFmtId="0" fontId="8" fillId="33" borderId="28" xfId="0" applyFont="1" applyFill="1" applyBorder="1" applyAlignment="1" applyProtection="1">
      <alignment horizontal="center"/>
      <protection/>
    </xf>
    <xf numFmtId="9" fontId="8" fillId="33" borderId="29" xfId="0" applyNumberFormat="1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164" fontId="0" fillId="0" borderId="0" xfId="42" applyNumberFormat="1" applyFont="1" applyFill="1" applyBorder="1" applyAlignment="1" applyProtection="1">
      <alignment/>
      <protection/>
    </xf>
    <xf numFmtId="170" fontId="0" fillId="0" borderId="0" xfId="0" applyNumberFormat="1" applyFill="1" applyBorder="1" applyAlignment="1">
      <alignment/>
    </xf>
    <xf numFmtId="164" fontId="0" fillId="0" borderId="16" xfId="42" applyNumberFormat="1" applyFont="1" applyFill="1" applyBorder="1" applyAlignment="1" applyProtection="1">
      <alignment/>
      <protection/>
    </xf>
    <xf numFmtId="164" fontId="0" fillId="0" borderId="18" xfId="42" applyNumberFormat="1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 horizontal="center"/>
      <protection/>
    </xf>
    <xf numFmtId="9" fontId="8" fillId="0" borderId="12" xfId="0" applyNumberFormat="1" applyFont="1" applyFill="1" applyBorder="1" applyAlignment="1" applyProtection="1">
      <alignment horizontal="center"/>
      <protection/>
    </xf>
    <xf numFmtId="9" fontId="8" fillId="0" borderId="14" xfId="0" applyNumberFormat="1" applyFont="1" applyFill="1" applyBorder="1" applyAlignment="1" applyProtection="1">
      <alignment horizontal="center"/>
      <protection/>
    </xf>
    <xf numFmtId="41" fontId="0" fillId="0" borderId="0" xfId="42" applyNumberFormat="1" applyFill="1" applyBorder="1" applyAlignment="1" applyProtection="1">
      <alignment/>
      <protection/>
    </xf>
    <xf numFmtId="164" fontId="0" fillId="0" borderId="0" xfId="42" applyNumberFormat="1" applyFill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9" fillId="33" borderId="0" xfId="0" applyFont="1" applyFill="1" applyAlignment="1" applyProtection="1">
      <alignment/>
      <protection/>
    </xf>
    <xf numFmtId="164" fontId="8" fillId="0" borderId="32" xfId="42" applyNumberFormat="1" applyFont="1" applyFill="1" applyBorder="1" applyAlignment="1" applyProtection="1">
      <alignment/>
      <protection/>
    </xf>
    <xf numFmtId="164" fontId="8" fillId="0" borderId="25" xfId="42" applyNumberFormat="1" applyFont="1" applyFill="1" applyBorder="1" applyAlignment="1" applyProtection="1">
      <alignment/>
      <protection/>
    </xf>
    <xf numFmtId="164" fontId="8" fillId="0" borderId="27" xfId="42" applyNumberFormat="1" applyFont="1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9" fontId="0" fillId="32" borderId="13" xfId="0" applyNumberFormat="1" applyFill="1" applyBorder="1" applyAlignment="1" applyProtection="1">
      <alignment horizontal="center"/>
      <protection/>
    </xf>
    <xf numFmtId="0" fontId="0" fillId="32" borderId="15" xfId="0" applyFill="1" applyBorder="1" applyAlignment="1" applyProtection="1">
      <alignment/>
      <protection/>
    </xf>
    <xf numFmtId="164" fontId="0" fillId="32" borderId="17" xfId="42" applyNumberFormat="1" applyFill="1" applyBorder="1" applyAlignment="1" applyProtection="1">
      <alignment/>
      <protection/>
    </xf>
    <xf numFmtId="164" fontId="0" fillId="32" borderId="19" xfId="42" applyNumberFormat="1" applyFill="1" applyBorder="1" applyAlignment="1" applyProtection="1">
      <alignment/>
      <protection/>
    </xf>
    <xf numFmtId="164" fontId="0" fillId="32" borderId="21" xfId="42" applyNumberFormat="1" applyFill="1" applyBorder="1" applyAlignment="1" applyProtection="1">
      <alignment/>
      <protection/>
    </xf>
    <xf numFmtId="0" fontId="0" fillId="32" borderId="13" xfId="0" applyFill="1" applyBorder="1" applyAlignment="1" applyProtection="1">
      <alignment horizontal="center"/>
      <protection/>
    </xf>
    <xf numFmtId="9" fontId="0" fillId="32" borderId="11" xfId="0" applyNumberFormat="1" applyFill="1" applyBorder="1" applyAlignment="1" applyProtection="1">
      <alignment horizontal="center"/>
      <protection/>
    </xf>
    <xf numFmtId="41" fontId="0" fillId="32" borderId="26" xfId="42" applyNumberFormat="1" applyFill="1" applyBorder="1" applyAlignment="1" applyProtection="1">
      <alignment/>
      <protection/>
    </xf>
    <xf numFmtId="164" fontId="0" fillId="32" borderId="26" xfId="42" applyNumberFormat="1" applyFill="1" applyBorder="1" applyAlignment="1" applyProtection="1">
      <alignment/>
      <protection/>
    </xf>
    <xf numFmtId="0" fontId="10" fillId="2" borderId="15" xfId="0" applyFont="1" applyFill="1" applyBorder="1" applyAlignment="1" applyProtection="1">
      <alignment horizontal="center"/>
      <protection/>
    </xf>
    <xf numFmtId="0" fontId="0" fillId="32" borderId="33" xfId="0" applyFill="1" applyBorder="1" applyAlignment="1" applyProtection="1">
      <alignment/>
      <protection/>
    </xf>
    <xf numFmtId="9" fontId="0" fillId="32" borderId="34" xfId="0" applyNumberFormat="1" applyFill="1" applyBorder="1" applyAlignment="1" applyProtection="1">
      <alignment horizontal="center"/>
      <protection/>
    </xf>
    <xf numFmtId="0" fontId="0" fillId="32" borderId="35" xfId="0" applyFill="1" applyBorder="1" applyAlignment="1" applyProtection="1">
      <alignment/>
      <protection/>
    </xf>
    <xf numFmtId="41" fontId="0" fillId="2" borderId="26" xfId="42" applyNumberFormat="1" applyFill="1" applyBorder="1" applyAlignment="1" applyProtection="1">
      <alignment/>
      <protection/>
    </xf>
    <xf numFmtId="164" fontId="0" fillId="2" borderId="26" xfId="42" applyNumberForma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5" fontId="0" fillId="0" borderId="0" xfId="0" applyNumberFormat="1" applyFont="1" applyFill="1" applyBorder="1" applyAlignment="1" applyProtection="1">
      <alignment horizontal="left"/>
      <protection/>
    </xf>
    <xf numFmtId="0" fontId="8" fillId="0" borderId="36" xfId="0" applyFont="1" applyFill="1" applyBorder="1" applyAlignment="1" applyProtection="1">
      <alignment horizontal="center"/>
      <protection/>
    </xf>
    <xf numFmtId="9" fontId="8" fillId="0" borderId="34" xfId="0" applyNumberFormat="1" applyFont="1" applyFill="1" applyBorder="1" applyAlignment="1" applyProtection="1">
      <alignment horizontal="center"/>
      <protection/>
    </xf>
    <xf numFmtId="9" fontId="8" fillId="0" borderId="35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164" fontId="6" fillId="0" borderId="37" xfId="42" applyNumberFormat="1" applyFont="1" applyFill="1" applyBorder="1" applyAlignment="1" applyProtection="1">
      <alignment/>
      <protection/>
    </xf>
    <xf numFmtId="164" fontId="0" fillId="32" borderId="38" xfId="42" applyNumberFormat="1" applyFill="1" applyBorder="1" applyAlignment="1" applyProtection="1">
      <alignment/>
      <protection/>
    </xf>
    <xf numFmtId="164" fontId="0" fillId="0" borderId="38" xfId="42" applyNumberFormat="1" applyFill="1" applyBorder="1" applyAlignment="1" applyProtection="1">
      <alignment/>
      <protection/>
    </xf>
    <xf numFmtId="164" fontId="0" fillId="2" borderId="38" xfId="42" applyNumberFormat="1" applyFill="1" applyBorder="1" applyAlignment="1" applyProtection="1">
      <alignment/>
      <protection/>
    </xf>
    <xf numFmtId="164" fontId="6" fillId="0" borderId="39" xfId="42" applyNumberFormat="1" applyFont="1" applyFill="1" applyBorder="1" applyAlignment="1" applyProtection="1">
      <alignment/>
      <protection/>
    </xf>
    <xf numFmtId="41" fontId="0" fillId="32" borderId="26" xfId="42" applyNumberFormat="1" applyFont="1" applyFill="1" applyBorder="1" applyAlignment="1" applyProtection="1">
      <alignment/>
      <protection/>
    </xf>
    <xf numFmtId="0" fontId="60" fillId="0" borderId="0" xfId="0" applyFont="1" applyFill="1" applyAlignment="1">
      <alignment wrapText="1"/>
    </xf>
    <xf numFmtId="0" fontId="0" fillId="0" borderId="0" xfId="0" applyBorder="1" applyAlignment="1" applyProtection="1">
      <alignment horizontal="center" vertical="top"/>
      <protection/>
    </xf>
    <xf numFmtId="5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5" fontId="0" fillId="0" borderId="0" xfId="44" applyNumberFormat="1" applyFont="1" applyBorder="1" applyAlignment="1" applyProtection="1">
      <alignment horizontal="right" vertical="center"/>
      <protection/>
    </xf>
    <xf numFmtId="5" fontId="0" fillId="0" borderId="0" xfId="0" applyNumberFormat="1" applyBorder="1" applyAlignment="1" applyProtection="1">
      <alignment vertical="center"/>
      <protection/>
    </xf>
    <xf numFmtId="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6" fillId="0" borderId="25" xfId="0" applyFont="1" applyBorder="1" applyAlignment="1" applyProtection="1">
      <alignment horizontal="center"/>
      <protection/>
    </xf>
    <xf numFmtId="5" fontId="0" fillId="0" borderId="25" xfId="44" applyNumberFormat="1" applyFont="1" applyBorder="1" applyAlignment="1" applyProtection="1">
      <alignment horizontal="right" vertical="center"/>
      <protection/>
    </xf>
    <xf numFmtId="5" fontId="0" fillId="0" borderId="25" xfId="0" applyNumberFormat="1" applyBorder="1" applyAlignment="1" applyProtection="1">
      <alignment vertical="center"/>
      <protection/>
    </xf>
    <xf numFmtId="5" fontId="0" fillId="0" borderId="25" xfId="0" applyNumberFormat="1" applyFont="1" applyFill="1" applyBorder="1" applyAlignment="1" applyProtection="1">
      <alignment vertical="center"/>
      <protection/>
    </xf>
    <xf numFmtId="5" fontId="0" fillId="0" borderId="27" xfId="0" applyNumberFormat="1" applyFont="1" applyFill="1" applyBorder="1" applyAlignment="1" applyProtection="1">
      <alignment vertical="top"/>
      <protection/>
    </xf>
    <xf numFmtId="0" fontId="17" fillId="0" borderId="0" xfId="0" applyFont="1" applyAlignment="1">
      <alignment/>
    </xf>
    <xf numFmtId="41" fontId="6" fillId="0" borderId="37" xfId="42" applyNumberFormat="1" applyFont="1" applyFill="1" applyBorder="1" applyAlignment="1" applyProtection="1">
      <alignment/>
      <protection/>
    </xf>
    <xf numFmtId="166" fontId="11" fillId="0" borderId="0" xfId="42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 wrapText="1"/>
      <protection/>
    </xf>
    <xf numFmtId="0" fontId="10" fillId="2" borderId="40" xfId="0" applyFont="1" applyFill="1" applyBorder="1" applyAlignment="1" applyProtection="1">
      <alignment horizontal="center"/>
      <protection/>
    </xf>
    <xf numFmtId="0" fontId="5" fillId="2" borderId="41" xfId="0" applyFont="1" applyFill="1" applyBorder="1" applyAlignment="1" applyProtection="1">
      <alignment horizontal="center"/>
      <protection/>
    </xf>
    <xf numFmtId="0" fontId="5" fillId="2" borderId="42" xfId="0" applyFont="1" applyFill="1" applyBorder="1" applyAlignment="1" applyProtection="1">
      <alignment horizontal="center"/>
      <protection/>
    </xf>
    <xf numFmtId="166" fontId="11" fillId="0" borderId="43" xfId="42" applyNumberFormat="1" applyFont="1" applyFill="1" applyBorder="1" applyAlignment="1" applyProtection="1">
      <alignment horizontal="center"/>
      <protection/>
    </xf>
    <xf numFmtId="166" fontId="11" fillId="0" borderId="44" xfId="42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 vertical="top"/>
      <protection/>
    </xf>
    <xf numFmtId="0" fontId="10" fillId="2" borderId="45" xfId="0" applyFont="1" applyFill="1" applyBorder="1" applyAlignment="1" applyProtection="1">
      <alignment horizontal="center"/>
      <protection/>
    </xf>
    <xf numFmtId="0" fontId="5" fillId="2" borderId="46" xfId="0" applyFont="1" applyFill="1" applyBorder="1" applyAlignment="1" applyProtection="1">
      <alignment horizontal="center"/>
      <protection/>
    </xf>
    <xf numFmtId="0" fontId="5" fillId="2" borderId="47" xfId="0" applyFont="1" applyFill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/>
      <protection/>
    </xf>
    <xf numFmtId="0" fontId="10" fillId="0" borderId="50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41</xdr:row>
      <xdr:rowOff>38100</xdr:rowOff>
    </xdr:from>
    <xdr:to>
      <xdr:col>3</xdr:col>
      <xdr:colOff>571500</xdr:colOff>
      <xdr:row>50</xdr:row>
      <xdr:rowOff>9525</xdr:rowOff>
    </xdr:to>
    <xdr:pic>
      <xdr:nvPicPr>
        <xdr:cNvPr id="1" name="Picture 1" descr="2006 Cit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743950"/>
          <a:ext cx="1504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selection activeCell="R42" sqref="R42"/>
    </sheetView>
  </sheetViews>
  <sheetFormatPr defaultColWidth="9.140625" defaultRowHeight="12.75"/>
  <cols>
    <col min="3" max="9" width="10.421875" style="0" customWidth="1"/>
    <col min="10" max="10" width="10.8515625" style="0" customWidth="1"/>
    <col min="11" max="12" width="10.421875" style="0" customWidth="1"/>
  </cols>
  <sheetData>
    <row r="1" spans="1:13" ht="18.75" thickBot="1">
      <c r="A1" s="5">
        <v>38717</v>
      </c>
      <c r="B1" s="6" t="s">
        <v>21</v>
      </c>
      <c r="C1" s="7"/>
      <c r="D1" s="7"/>
      <c r="E1" s="7"/>
      <c r="F1" s="7"/>
      <c r="G1" s="7"/>
      <c r="H1" s="7"/>
      <c r="I1" s="127">
        <v>72000</v>
      </c>
      <c r="J1" s="128"/>
      <c r="K1" s="8"/>
      <c r="L1" s="8"/>
      <c r="M1" s="9"/>
    </row>
    <row r="2" spans="1:13" ht="7.5" customHeight="1">
      <c r="A2" s="5"/>
      <c r="B2" s="6"/>
      <c r="C2" s="7"/>
      <c r="D2" s="7"/>
      <c r="E2" s="7"/>
      <c r="F2" s="7"/>
      <c r="G2" s="7"/>
      <c r="H2" s="7"/>
      <c r="I2" s="122"/>
      <c r="J2" s="122"/>
      <c r="K2" s="8"/>
      <c r="L2" s="8"/>
      <c r="M2" s="9"/>
    </row>
    <row r="3" spans="1:13" ht="12.75" customHeight="1">
      <c r="A3" s="9"/>
      <c r="B3" s="10" t="s">
        <v>22</v>
      </c>
      <c r="C3" s="9"/>
      <c r="D3" s="9"/>
      <c r="E3" s="9"/>
      <c r="F3" s="9"/>
      <c r="G3" s="9"/>
      <c r="H3" s="9"/>
      <c r="I3" s="9"/>
      <c r="J3" s="9"/>
      <c r="K3" s="104"/>
      <c r="L3" s="104"/>
      <c r="M3" s="104"/>
    </row>
    <row r="4" spans="1:13" ht="12.75" customHeight="1">
      <c r="A4" s="7"/>
      <c r="B4" s="7"/>
      <c r="C4" s="7"/>
      <c r="D4" s="7"/>
      <c r="E4" s="7"/>
      <c r="F4" s="7"/>
      <c r="G4" s="7"/>
      <c r="H4" s="7"/>
      <c r="I4" s="7"/>
      <c r="J4" s="11"/>
      <c r="K4" s="104"/>
      <c r="L4" s="104"/>
      <c r="M4" s="104"/>
    </row>
    <row r="5" spans="1:13" ht="20.25">
      <c r="A5" s="70" t="s">
        <v>15</v>
      </c>
      <c r="B5" s="39" t="s">
        <v>18</v>
      </c>
      <c r="C5" s="40"/>
      <c r="D5" s="41"/>
      <c r="E5" s="41"/>
      <c r="F5" s="41"/>
      <c r="G5" s="41"/>
      <c r="H5" s="41"/>
      <c r="I5" s="41"/>
      <c r="J5" s="7"/>
      <c r="K5" s="7"/>
      <c r="L5" s="7"/>
      <c r="M5" s="9"/>
    </row>
    <row r="6" spans="1:13" ht="13.5" thickBot="1">
      <c r="A6" s="7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9"/>
    </row>
    <row r="7" spans="1:13" ht="13.5" thickTop="1">
      <c r="A7" s="7"/>
      <c r="B7" s="13" t="s">
        <v>0</v>
      </c>
      <c r="C7" s="74"/>
      <c r="D7" s="14"/>
      <c r="E7" s="14"/>
      <c r="F7" s="74"/>
      <c r="G7" s="14"/>
      <c r="H7" s="74"/>
      <c r="I7" s="14"/>
      <c r="J7" s="74"/>
      <c r="K7" s="45">
        <v>2010</v>
      </c>
      <c r="L7" s="55"/>
      <c r="M7" s="49"/>
    </row>
    <row r="8" spans="1:13" ht="12.75">
      <c r="A8" s="7"/>
      <c r="B8" s="15" t="s">
        <v>1</v>
      </c>
      <c r="C8" s="75">
        <v>0.3</v>
      </c>
      <c r="D8" s="16">
        <v>0.4</v>
      </c>
      <c r="E8" s="16">
        <v>0.45</v>
      </c>
      <c r="F8" s="80" t="s">
        <v>2</v>
      </c>
      <c r="G8" s="16">
        <v>0.55</v>
      </c>
      <c r="H8" s="80" t="s">
        <v>3</v>
      </c>
      <c r="I8" s="16">
        <v>0.65</v>
      </c>
      <c r="J8" s="80" t="s">
        <v>4</v>
      </c>
      <c r="K8" s="46">
        <v>1</v>
      </c>
      <c r="L8" s="56">
        <v>1.2</v>
      </c>
      <c r="M8" s="50"/>
    </row>
    <row r="9" spans="1:13" ht="13.5" thickBot="1">
      <c r="A9" s="7"/>
      <c r="B9" s="17"/>
      <c r="C9" s="76"/>
      <c r="D9" s="18"/>
      <c r="E9" s="18"/>
      <c r="F9" s="76"/>
      <c r="G9" s="18"/>
      <c r="H9" s="76"/>
      <c r="I9" s="18"/>
      <c r="J9" s="76"/>
      <c r="K9" s="47" t="s">
        <v>9</v>
      </c>
      <c r="L9" s="57"/>
      <c r="M9" s="49"/>
    </row>
    <row r="10" spans="1:13" ht="13.5" thickTop="1">
      <c r="A10" s="7"/>
      <c r="B10" s="19">
        <v>1</v>
      </c>
      <c r="C10" s="77">
        <v>15150</v>
      </c>
      <c r="D10" s="20">
        <f>F10*2*0.4</f>
        <v>20160</v>
      </c>
      <c r="E10" s="20">
        <f>F10*2*0.45</f>
        <v>22680</v>
      </c>
      <c r="F10" s="77">
        <v>25200</v>
      </c>
      <c r="G10" s="20">
        <f>F10*2*0.55</f>
        <v>27720.000000000004</v>
      </c>
      <c r="H10" s="77">
        <f>F10*2*0.6</f>
        <v>30240</v>
      </c>
      <c r="I10" s="20">
        <f>F10*2*0.65</f>
        <v>32760</v>
      </c>
      <c r="J10" s="77">
        <v>40350</v>
      </c>
      <c r="K10" s="71">
        <f>K13*0.7</f>
        <v>50400</v>
      </c>
      <c r="L10" s="53">
        <f>L13*0.7</f>
        <v>60479.99999999999</v>
      </c>
      <c r="M10" s="51"/>
    </row>
    <row r="11" spans="1:13" ht="12.75">
      <c r="A11" s="7"/>
      <c r="B11" s="21">
        <v>2</v>
      </c>
      <c r="C11" s="78">
        <v>17300</v>
      </c>
      <c r="D11" s="22">
        <f aca="true" t="shared" si="0" ref="D11:D17">F11*2*0.4</f>
        <v>23040</v>
      </c>
      <c r="E11" s="22">
        <f aca="true" t="shared" si="1" ref="E11:E17">F11*2*0.45</f>
        <v>25920</v>
      </c>
      <c r="F11" s="78">
        <v>28800</v>
      </c>
      <c r="G11" s="22">
        <f aca="true" t="shared" si="2" ref="G11:G17">F11*2*0.55</f>
        <v>31680.000000000004</v>
      </c>
      <c r="H11" s="78">
        <f aca="true" t="shared" si="3" ref="H11:H17">F11*2*0.6</f>
        <v>34560</v>
      </c>
      <c r="I11" s="22">
        <f aca="true" t="shared" si="4" ref="I11:I17">F11*2*0.65</f>
        <v>37440</v>
      </c>
      <c r="J11" s="78">
        <v>46100</v>
      </c>
      <c r="K11" s="72">
        <f>K13*0.8</f>
        <v>57600</v>
      </c>
      <c r="L11" s="54">
        <f>L13*0.8</f>
        <v>69120</v>
      </c>
      <c r="M11" s="51"/>
    </row>
    <row r="12" spans="1:13" ht="12.75">
      <c r="A12" s="7"/>
      <c r="B12" s="21">
        <v>3</v>
      </c>
      <c r="C12" s="78">
        <v>19450</v>
      </c>
      <c r="D12" s="22">
        <f t="shared" si="0"/>
        <v>25920</v>
      </c>
      <c r="E12" s="22">
        <f t="shared" si="1"/>
        <v>29160</v>
      </c>
      <c r="F12" s="78">
        <v>32400</v>
      </c>
      <c r="G12" s="22">
        <f t="shared" si="2"/>
        <v>35640</v>
      </c>
      <c r="H12" s="78">
        <f t="shared" si="3"/>
        <v>38880</v>
      </c>
      <c r="I12" s="22">
        <f t="shared" si="4"/>
        <v>42120</v>
      </c>
      <c r="J12" s="78">
        <v>51850</v>
      </c>
      <c r="K12" s="72">
        <f>K13*0.9</f>
        <v>64800</v>
      </c>
      <c r="L12" s="54">
        <f>L13*0.9</f>
        <v>77760</v>
      </c>
      <c r="M12" s="51"/>
    </row>
    <row r="13" spans="1:13" ht="12.75">
      <c r="A13" s="7"/>
      <c r="B13" s="21">
        <v>4</v>
      </c>
      <c r="C13" s="78">
        <v>21600</v>
      </c>
      <c r="D13" s="22">
        <f t="shared" si="0"/>
        <v>28800</v>
      </c>
      <c r="E13" s="22">
        <f t="shared" si="1"/>
        <v>32400</v>
      </c>
      <c r="F13" s="78">
        <v>36000</v>
      </c>
      <c r="G13" s="22">
        <f t="shared" si="2"/>
        <v>39600</v>
      </c>
      <c r="H13" s="78">
        <f t="shared" si="3"/>
        <v>43200</v>
      </c>
      <c r="I13" s="22">
        <f t="shared" si="4"/>
        <v>46800</v>
      </c>
      <c r="J13" s="78">
        <v>57600</v>
      </c>
      <c r="K13" s="72">
        <v>72000</v>
      </c>
      <c r="L13" s="54">
        <f>K13*1.2</f>
        <v>86400</v>
      </c>
      <c r="M13" s="52"/>
    </row>
    <row r="14" spans="1:13" ht="12.75">
      <c r="A14" s="7"/>
      <c r="B14" s="21">
        <v>5</v>
      </c>
      <c r="C14" s="78">
        <v>23350</v>
      </c>
      <c r="D14" s="22">
        <f t="shared" si="0"/>
        <v>31120</v>
      </c>
      <c r="E14" s="22">
        <f t="shared" si="1"/>
        <v>35010</v>
      </c>
      <c r="F14" s="78">
        <v>38900</v>
      </c>
      <c r="G14" s="22">
        <f t="shared" si="2"/>
        <v>42790</v>
      </c>
      <c r="H14" s="78">
        <f t="shared" si="3"/>
        <v>46680</v>
      </c>
      <c r="I14" s="22">
        <f t="shared" si="4"/>
        <v>50570</v>
      </c>
      <c r="J14" s="78">
        <v>62250</v>
      </c>
      <c r="K14" s="72">
        <f>K13*1.08</f>
        <v>77760</v>
      </c>
      <c r="L14" s="54">
        <f>L13*1.08</f>
        <v>93312</v>
      </c>
      <c r="M14" s="51"/>
    </row>
    <row r="15" spans="1:13" ht="12.75">
      <c r="A15" s="7"/>
      <c r="B15" s="21">
        <v>6</v>
      </c>
      <c r="C15" s="78">
        <v>25100</v>
      </c>
      <c r="D15" s="22">
        <f t="shared" si="0"/>
        <v>33440</v>
      </c>
      <c r="E15" s="22">
        <f t="shared" si="1"/>
        <v>37620</v>
      </c>
      <c r="F15" s="78">
        <v>41800</v>
      </c>
      <c r="G15" s="22">
        <f t="shared" si="2"/>
        <v>45980.00000000001</v>
      </c>
      <c r="H15" s="78">
        <f t="shared" si="3"/>
        <v>50160</v>
      </c>
      <c r="I15" s="22">
        <f t="shared" si="4"/>
        <v>54340</v>
      </c>
      <c r="J15" s="78">
        <v>66850</v>
      </c>
      <c r="K15" s="72">
        <f>K13*1.16</f>
        <v>83520</v>
      </c>
      <c r="L15" s="54">
        <f>L13*1.16</f>
        <v>100224</v>
      </c>
      <c r="M15" s="51"/>
    </row>
    <row r="16" spans="1:13" ht="12.75">
      <c r="A16" s="7"/>
      <c r="B16" s="21">
        <v>7</v>
      </c>
      <c r="C16" s="78">
        <v>26800</v>
      </c>
      <c r="D16" s="22">
        <f t="shared" si="0"/>
        <v>35720</v>
      </c>
      <c r="E16" s="22">
        <f t="shared" si="1"/>
        <v>40185</v>
      </c>
      <c r="F16" s="78">
        <v>44650</v>
      </c>
      <c r="G16" s="22">
        <f t="shared" si="2"/>
        <v>49115.00000000001</v>
      </c>
      <c r="H16" s="78">
        <f t="shared" si="3"/>
        <v>53580</v>
      </c>
      <c r="I16" s="22">
        <f t="shared" si="4"/>
        <v>58045</v>
      </c>
      <c r="J16" s="78">
        <v>71450</v>
      </c>
      <c r="K16" s="72">
        <f>K13*1.24</f>
        <v>89280</v>
      </c>
      <c r="L16" s="54">
        <f>L13*1.24</f>
        <v>107136</v>
      </c>
      <c r="M16" s="51"/>
    </row>
    <row r="17" spans="1:13" ht="13.5" thickBot="1">
      <c r="A17" s="7"/>
      <c r="B17" s="23">
        <v>8</v>
      </c>
      <c r="C17" s="79">
        <v>28550</v>
      </c>
      <c r="D17" s="24">
        <f t="shared" si="0"/>
        <v>38040</v>
      </c>
      <c r="E17" s="24">
        <f t="shared" si="1"/>
        <v>42795</v>
      </c>
      <c r="F17" s="79">
        <v>47550</v>
      </c>
      <c r="G17" s="24">
        <f t="shared" si="2"/>
        <v>52305.00000000001</v>
      </c>
      <c r="H17" s="79">
        <f t="shared" si="3"/>
        <v>57060</v>
      </c>
      <c r="I17" s="24">
        <f t="shared" si="4"/>
        <v>61815</v>
      </c>
      <c r="J17" s="79">
        <v>76050</v>
      </c>
      <c r="K17" s="73">
        <f>K13*1.32</f>
        <v>95040</v>
      </c>
      <c r="L17" s="54">
        <f>L13*1.32</f>
        <v>114048</v>
      </c>
      <c r="M17" s="51"/>
    </row>
    <row r="18" spans="1:13" ht="9.75" customHeight="1" thickTop="1">
      <c r="A18" s="7"/>
      <c r="B18" s="25"/>
      <c r="C18" s="9"/>
      <c r="D18" s="9"/>
      <c r="E18" s="9"/>
      <c r="F18" s="9"/>
      <c r="G18" s="9"/>
      <c r="H18" s="9"/>
      <c r="I18" s="9"/>
      <c r="J18" s="9"/>
      <c r="K18" s="7"/>
      <c r="L18" s="7"/>
      <c r="M18" s="9"/>
    </row>
    <row r="19" spans="1:13" ht="72" customHeight="1">
      <c r="A19" s="129" t="s">
        <v>13</v>
      </c>
      <c r="B19" s="137" t="s">
        <v>31</v>
      </c>
      <c r="C19" s="137"/>
      <c r="D19" s="137"/>
      <c r="E19" s="137"/>
      <c r="F19" s="137"/>
      <c r="G19" s="137"/>
      <c r="H19" s="137"/>
      <c r="I19" s="137"/>
      <c r="J19" s="137"/>
      <c r="K19" s="137"/>
      <c r="L19" s="7"/>
      <c r="M19" s="9"/>
    </row>
    <row r="20" spans="1:13" ht="69.75" customHeight="1">
      <c r="A20" s="129"/>
      <c r="B20" s="137" t="s">
        <v>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7"/>
      <c r="M20" s="9"/>
    </row>
    <row r="21" spans="1:13" ht="14.2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7"/>
      <c r="M21" s="9"/>
    </row>
    <row r="22" spans="1:13" ht="13.5" thickBot="1">
      <c r="A22" s="7"/>
      <c r="B22" s="29"/>
      <c r="C22" s="30"/>
      <c r="D22" s="30"/>
      <c r="E22" s="30"/>
      <c r="F22" s="30"/>
      <c r="G22" s="30"/>
      <c r="H22" s="30"/>
      <c r="I22" s="30"/>
      <c r="J22" s="30"/>
      <c r="K22" s="7"/>
      <c r="L22" s="7"/>
      <c r="M22" s="9"/>
    </row>
    <row r="23" spans="1:13" ht="12.75">
      <c r="A23" s="7"/>
      <c r="B23" s="130" t="s">
        <v>19</v>
      </c>
      <c r="C23" s="131"/>
      <c r="D23" s="131"/>
      <c r="E23" s="131"/>
      <c r="F23" s="131"/>
      <c r="G23" s="131"/>
      <c r="H23" s="131"/>
      <c r="I23" s="131"/>
      <c r="J23" s="132"/>
      <c r="K23" s="7"/>
      <c r="L23" s="7"/>
      <c r="M23" s="9"/>
    </row>
    <row r="24" spans="1:13" ht="13.5" thickBot="1">
      <c r="A24" s="7"/>
      <c r="B24" s="124" t="s">
        <v>29</v>
      </c>
      <c r="C24" s="125"/>
      <c r="D24" s="125"/>
      <c r="E24" s="125"/>
      <c r="F24" s="125"/>
      <c r="G24" s="125"/>
      <c r="H24" s="125"/>
      <c r="I24" s="125"/>
      <c r="J24" s="126"/>
      <c r="K24" s="7"/>
      <c r="L24" s="7"/>
      <c r="M24" s="9"/>
    </row>
    <row r="25" spans="1:13" ht="25.5" customHeight="1">
      <c r="A25" s="7"/>
      <c r="B25" s="29"/>
      <c r="C25" s="30"/>
      <c r="D25" s="30"/>
      <c r="E25" s="30"/>
      <c r="F25" s="30"/>
      <c r="G25" s="30"/>
      <c r="H25" s="30"/>
      <c r="I25" s="30"/>
      <c r="J25" s="30"/>
      <c r="K25" s="7"/>
      <c r="L25" s="7"/>
      <c r="M25" s="9"/>
    </row>
    <row r="26" spans="1:13" ht="12.75">
      <c r="A26" s="48" t="s">
        <v>24</v>
      </c>
      <c r="B26" s="40"/>
      <c r="C26" s="48"/>
      <c r="D26" s="48"/>
      <c r="E26" s="48"/>
      <c r="F26" s="48"/>
      <c r="G26" s="48"/>
      <c r="H26" s="31"/>
      <c r="I26" s="31"/>
      <c r="J26" s="31"/>
      <c r="K26" s="31"/>
      <c r="L26" s="31"/>
      <c r="M26" s="9"/>
    </row>
    <row r="27" spans="1:13" ht="14.25">
      <c r="A27" s="48" t="s">
        <v>28</v>
      </c>
      <c r="B27" s="40"/>
      <c r="C27" s="48"/>
      <c r="D27" s="48"/>
      <c r="E27" s="48"/>
      <c r="F27" s="48"/>
      <c r="G27" s="48"/>
      <c r="H27" s="31"/>
      <c r="I27" s="31"/>
      <c r="J27" s="31"/>
      <c r="K27" s="31"/>
      <c r="L27" s="31"/>
      <c r="M27" s="9"/>
    </row>
    <row r="28" spans="1:13" ht="13.5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9"/>
    </row>
    <row r="29" spans="1:13" ht="13.5" thickTop="1">
      <c r="A29" s="13" t="s">
        <v>5</v>
      </c>
      <c r="B29" s="32" t="s">
        <v>0</v>
      </c>
      <c r="C29" s="85"/>
      <c r="D29" s="14"/>
      <c r="E29" s="14"/>
      <c r="F29" s="81">
        <v>0.5</v>
      </c>
      <c r="G29" s="14"/>
      <c r="H29" s="74"/>
      <c r="I29" s="81">
        <v>0.65</v>
      </c>
      <c r="J29" s="74"/>
      <c r="K29" s="42"/>
      <c r="L29" s="94"/>
      <c r="M29" s="49"/>
    </row>
    <row r="30" spans="1:13" ht="12.75">
      <c r="A30" s="15" t="s">
        <v>6</v>
      </c>
      <c r="B30" s="33" t="s">
        <v>1</v>
      </c>
      <c r="C30" s="86">
        <v>0.3</v>
      </c>
      <c r="D30" s="16">
        <v>0.4</v>
      </c>
      <c r="E30" s="16">
        <v>0.45</v>
      </c>
      <c r="F30" s="97" t="s">
        <v>12</v>
      </c>
      <c r="G30" s="16">
        <v>0.55</v>
      </c>
      <c r="H30" s="75">
        <v>0.6</v>
      </c>
      <c r="I30" s="97" t="s">
        <v>12</v>
      </c>
      <c r="J30" s="75">
        <v>0.8</v>
      </c>
      <c r="K30" s="43">
        <v>1</v>
      </c>
      <c r="L30" s="95">
        <v>1.2</v>
      </c>
      <c r="M30" s="50"/>
    </row>
    <row r="31" spans="1:13" ht="13.5" thickBot="1">
      <c r="A31" s="17"/>
      <c r="B31" s="34"/>
      <c r="C31" s="87"/>
      <c r="D31" s="18"/>
      <c r="E31" s="18"/>
      <c r="F31" s="84" t="s">
        <v>10</v>
      </c>
      <c r="G31" s="18"/>
      <c r="H31" s="76"/>
      <c r="I31" s="84" t="s">
        <v>11</v>
      </c>
      <c r="J31" s="76"/>
      <c r="K31" s="44"/>
      <c r="L31" s="96"/>
      <c r="M31" s="49"/>
    </row>
    <row r="32" spans="1:13" ht="13.5" thickTop="1">
      <c r="A32" s="21">
        <v>0</v>
      </c>
      <c r="B32" s="35">
        <v>1</v>
      </c>
      <c r="C32" s="82">
        <f>ROUNDDOWN(+C10*0.3/12,0)</f>
        <v>378</v>
      </c>
      <c r="D32" s="36">
        <f>ROUNDDOWN(+D10*0.3/12,0)</f>
        <v>504</v>
      </c>
      <c r="E32" s="36">
        <f aca="true" t="shared" si="5" ref="E32:L32">ROUNDDOWN(+E10*0.3/12,0)</f>
        <v>567</v>
      </c>
      <c r="F32" s="82">
        <f t="shared" si="5"/>
        <v>630</v>
      </c>
      <c r="G32" s="36">
        <f t="shared" si="5"/>
        <v>693</v>
      </c>
      <c r="H32" s="82">
        <f t="shared" si="5"/>
        <v>756</v>
      </c>
      <c r="I32" s="88">
        <f t="shared" si="5"/>
        <v>819</v>
      </c>
      <c r="J32" s="103">
        <f t="shared" si="5"/>
        <v>1008</v>
      </c>
      <c r="K32" s="121">
        <f t="shared" si="5"/>
        <v>1260</v>
      </c>
      <c r="L32" s="36">
        <f t="shared" si="5"/>
        <v>1512</v>
      </c>
      <c r="M32" s="58"/>
    </row>
    <row r="33" spans="1:13" ht="12.75">
      <c r="A33" s="21">
        <v>1</v>
      </c>
      <c r="B33" s="35">
        <v>1.5</v>
      </c>
      <c r="C33" s="83">
        <f>ROUNDDOWN(SUM(C10+C11)/2*0.3/12,0)</f>
        <v>405</v>
      </c>
      <c r="D33" s="37">
        <f aca="true" t="shared" si="6" ref="D33:L33">ROUNDDOWN(SUM(D10+D11)/2*0.3/12,0)</f>
        <v>540</v>
      </c>
      <c r="E33" s="37">
        <f t="shared" si="6"/>
        <v>607</v>
      </c>
      <c r="F33" s="83">
        <f t="shared" si="6"/>
        <v>675</v>
      </c>
      <c r="G33" s="37">
        <f t="shared" si="6"/>
        <v>742</v>
      </c>
      <c r="H33" s="83">
        <f t="shared" si="6"/>
        <v>810</v>
      </c>
      <c r="I33" s="89">
        <f t="shared" si="6"/>
        <v>877</v>
      </c>
      <c r="J33" s="83">
        <f t="shared" si="6"/>
        <v>1080</v>
      </c>
      <c r="K33" s="98">
        <f t="shared" si="6"/>
        <v>1350</v>
      </c>
      <c r="L33" s="37">
        <f t="shared" si="6"/>
        <v>1620</v>
      </c>
      <c r="M33" s="59"/>
    </row>
    <row r="34" spans="1:13" ht="12.75">
      <c r="A34" s="21">
        <v>2</v>
      </c>
      <c r="B34" s="35">
        <v>3</v>
      </c>
      <c r="C34" s="83">
        <f>ROUNDDOWN(+C12*0.3/12,0)</f>
        <v>486</v>
      </c>
      <c r="D34" s="37">
        <f aca="true" t="shared" si="7" ref="D34:L34">ROUNDDOWN(+D12*0.3/12,0)</f>
        <v>648</v>
      </c>
      <c r="E34" s="37">
        <f t="shared" si="7"/>
        <v>729</v>
      </c>
      <c r="F34" s="83">
        <f t="shared" si="7"/>
        <v>810</v>
      </c>
      <c r="G34" s="37">
        <f t="shared" si="7"/>
        <v>891</v>
      </c>
      <c r="H34" s="83">
        <f t="shared" si="7"/>
        <v>972</v>
      </c>
      <c r="I34" s="89">
        <f t="shared" si="7"/>
        <v>1053</v>
      </c>
      <c r="J34" s="83">
        <f t="shared" si="7"/>
        <v>1296</v>
      </c>
      <c r="K34" s="98">
        <f t="shared" si="7"/>
        <v>1620</v>
      </c>
      <c r="L34" s="37">
        <f t="shared" si="7"/>
        <v>1944</v>
      </c>
      <c r="M34" s="59"/>
    </row>
    <row r="35" spans="1:13" ht="12.75">
      <c r="A35" s="21">
        <v>3</v>
      </c>
      <c r="B35" s="35">
        <v>4.5</v>
      </c>
      <c r="C35" s="83">
        <f>ROUNDDOWN(SUM(C13+C14)/2*0.3/12,0)</f>
        <v>561</v>
      </c>
      <c r="D35" s="37">
        <f aca="true" t="shared" si="8" ref="D35:L35">ROUNDDOWN(SUM(D13+D14)/2*0.3/12,0)</f>
        <v>749</v>
      </c>
      <c r="E35" s="37">
        <f t="shared" si="8"/>
        <v>842</v>
      </c>
      <c r="F35" s="83">
        <f t="shared" si="8"/>
        <v>936</v>
      </c>
      <c r="G35" s="37">
        <f t="shared" si="8"/>
        <v>1029</v>
      </c>
      <c r="H35" s="83">
        <f t="shared" si="8"/>
        <v>1123</v>
      </c>
      <c r="I35" s="89">
        <f t="shared" si="8"/>
        <v>1217</v>
      </c>
      <c r="J35" s="83">
        <f t="shared" si="8"/>
        <v>1498</v>
      </c>
      <c r="K35" s="98">
        <f t="shared" si="8"/>
        <v>1872</v>
      </c>
      <c r="L35" s="37">
        <f t="shared" si="8"/>
        <v>2246</v>
      </c>
      <c r="M35" s="59"/>
    </row>
    <row r="36" spans="1:13" ht="12.75">
      <c r="A36" s="21">
        <v>4</v>
      </c>
      <c r="B36" s="35">
        <v>6</v>
      </c>
      <c r="C36" s="83">
        <f>ROUNDDOWN(C15*0.3/12,0)</f>
        <v>627</v>
      </c>
      <c r="D36" s="37">
        <f aca="true" t="shared" si="9" ref="D36:L36">ROUNDDOWN(D15*0.3/12,0)</f>
        <v>836</v>
      </c>
      <c r="E36" s="37">
        <f t="shared" si="9"/>
        <v>940</v>
      </c>
      <c r="F36" s="83">
        <f t="shared" si="9"/>
        <v>1045</v>
      </c>
      <c r="G36" s="37">
        <f t="shared" si="9"/>
        <v>1149</v>
      </c>
      <c r="H36" s="83">
        <f t="shared" si="9"/>
        <v>1254</v>
      </c>
      <c r="I36" s="89">
        <f t="shared" si="9"/>
        <v>1358</v>
      </c>
      <c r="J36" s="83">
        <f t="shared" si="9"/>
        <v>1671</v>
      </c>
      <c r="K36" s="98">
        <f t="shared" si="9"/>
        <v>2088</v>
      </c>
      <c r="L36" s="37">
        <f t="shared" si="9"/>
        <v>2505</v>
      </c>
      <c r="M36" s="59"/>
    </row>
    <row r="37" spans="1:13" ht="13.5" thickBot="1">
      <c r="A37" s="23">
        <v>5</v>
      </c>
      <c r="B37" s="38">
        <v>7.5</v>
      </c>
      <c r="C37" s="99">
        <f>ROUNDDOWN(SUM(C16+C17)/2*0.3/12,0)</f>
        <v>691</v>
      </c>
      <c r="D37" s="100">
        <f aca="true" t="shared" si="10" ref="D37:L37">ROUNDDOWN(SUM(D16+D17)/2*0.3/12,0)</f>
        <v>922</v>
      </c>
      <c r="E37" s="100">
        <f t="shared" si="10"/>
        <v>1037</v>
      </c>
      <c r="F37" s="99">
        <f t="shared" si="10"/>
        <v>1152</v>
      </c>
      <c r="G37" s="100">
        <f t="shared" si="10"/>
        <v>1267</v>
      </c>
      <c r="H37" s="99">
        <f t="shared" si="10"/>
        <v>1383</v>
      </c>
      <c r="I37" s="101">
        <f t="shared" si="10"/>
        <v>1498</v>
      </c>
      <c r="J37" s="99">
        <f t="shared" si="10"/>
        <v>1843</v>
      </c>
      <c r="K37" s="102">
        <f t="shared" si="10"/>
        <v>2304</v>
      </c>
      <c r="L37" s="37">
        <f t="shared" si="10"/>
        <v>2764</v>
      </c>
      <c r="M37" s="59"/>
    </row>
    <row r="38" spans="1:13" ht="20.25" customHeight="1" thickTop="1">
      <c r="A38" s="90" t="s">
        <v>25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"/>
      <c r="M38" s="9"/>
    </row>
    <row r="39" spans="1:13" ht="12.75">
      <c r="A39" s="138" t="s">
        <v>26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9"/>
    </row>
    <row r="40" spans="1:13" ht="21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"/>
    </row>
    <row r="41" spans="1:13" ht="13.5" thickBo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"/>
    </row>
    <row r="42" spans="6:17" ht="13.5" thickTop="1">
      <c r="F42" s="3"/>
      <c r="G42" s="62"/>
      <c r="H42" s="139" t="s">
        <v>27</v>
      </c>
      <c r="I42" s="140"/>
      <c r="J42" s="141"/>
      <c r="K42" s="62"/>
      <c r="O42" s="62"/>
      <c r="P42" s="62"/>
      <c r="Q42" s="62"/>
    </row>
    <row r="43" spans="2:17" ht="13.5" customHeight="1">
      <c r="B43" s="62"/>
      <c r="C43" s="62"/>
      <c r="D43" s="66"/>
      <c r="E43" s="62"/>
      <c r="F43" s="62"/>
      <c r="G43" s="63"/>
      <c r="H43" s="142" t="s">
        <v>7</v>
      </c>
      <c r="I43" s="143"/>
      <c r="J43" s="115" t="s">
        <v>8</v>
      </c>
      <c r="K43" s="4"/>
      <c r="L43" s="1"/>
      <c r="O43" s="63"/>
      <c r="P43" s="63"/>
      <c r="Q43" s="4"/>
    </row>
    <row r="44" spans="2:17" ht="12.75" customHeight="1">
      <c r="B44" s="63"/>
      <c r="C44" s="63"/>
      <c r="D44" s="68"/>
      <c r="E44" s="63"/>
      <c r="F44" s="63"/>
      <c r="G44" s="112"/>
      <c r="H44" s="144" t="s">
        <v>14</v>
      </c>
      <c r="I44" s="145"/>
      <c r="J44" s="116">
        <v>506</v>
      </c>
      <c r="K44" s="109"/>
      <c r="O44" s="112"/>
      <c r="P44" s="112"/>
      <c r="Q44" s="109"/>
    </row>
    <row r="45" spans="2:17" ht="12.75" customHeight="1">
      <c r="B45" s="64"/>
      <c r="C45" s="64"/>
      <c r="D45" s="66"/>
      <c r="E45" s="64"/>
      <c r="F45" s="64"/>
      <c r="G45" s="113"/>
      <c r="H45" s="133">
        <v>0</v>
      </c>
      <c r="I45" s="134"/>
      <c r="J45" s="117">
        <v>675</v>
      </c>
      <c r="K45" s="110"/>
      <c r="O45" s="113"/>
      <c r="P45" s="113"/>
      <c r="Q45" s="110"/>
    </row>
    <row r="46" spans="2:17" ht="12.75" customHeight="1">
      <c r="B46" s="65"/>
      <c r="C46" s="65"/>
      <c r="D46" s="67"/>
      <c r="E46" s="65"/>
      <c r="F46" s="65"/>
      <c r="G46" s="113"/>
      <c r="H46" s="133">
        <v>1</v>
      </c>
      <c r="I46" s="134"/>
      <c r="J46" s="117">
        <v>783</v>
      </c>
      <c r="K46" s="110"/>
      <c r="O46" s="113"/>
      <c r="P46" s="113"/>
      <c r="Q46" s="110"/>
    </row>
    <row r="47" spans="2:17" ht="12.75" customHeight="1">
      <c r="B47" s="65"/>
      <c r="C47" s="65"/>
      <c r="D47" s="67"/>
      <c r="E47" s="65"/>
      <c r="F47" s="65"/>
      <c r="G47" s="113"/>
      <c r="H47" s="133">
        <v>2</v>
      </c>
      <c r="I47" s="134"/>
      <c r="J47" s="117">
        <v>905</v>
      </c>
      <c r="K47" s="110"/>
      <c r="O47" s="113"/>
      <c r="P47" s="113"/>
      <c r="Q47" s="110"/>
    </row>
    <row r="48" spans="2:17" ht="12.75" customHeight="1">
      <c r="B48" s="65"/>
      <c r="C48" s="65"/>
      <c r="D48" s="67"/>
      <c r="E48" s="65"/>
      <c r="F48" s="65"/>
      <c r="G48" s="113"/>
      <c r="H48" s="133">
        <v>3</v>
      </c>
      <c r="I48" s="134"/>
      <c r="J48" s="117">
        <v>1318</v>
      </c>
      <c r="K48" s="110"/>
      <c r="O48" s="113"/>
      <c r="P48" s="113"/>
      <c r="Q48" s="110"/>
    </row>
    <row r="49" spans="2:17" ht="12.75" customHeight="1">
      <c r="B49" s="65"/>
      <c r="C49" s="65"/>
      <c r="D49" s="67"/>
      <c r="E49" s="65"/>
      <c r="F49" s="65"/>
      <c r="G49" s="113"/>
      <c r="H49" s="133">
        <v>4</v>
      </c>
      <c r="I49" s="134"/>
      <c r="J49" s="117">
        <v>1583</v>
      </c>
      <c r="K49" s="110"/>
      <c r="O49" s="113"/>
      <c r="P49" s="113"/>
      <c r="Q49" s="110"/>
    </row>
    <row r="50" spans="2:17" ht="12.75">
      <c r="B50" s="65"/>
      <c r="C50" s="65"/>
      <c r="D50" s="60"/>
      <c r="E50" s="65"/>
      <c r="F50" s="65"/>
      <c r="G50" s="113"/>
      <c r="H50" s="133">
        <v>5</v>
      </c>
      <c r="I50" s="134"/>
      <c r="J50" s="118">
        <v>1820</v>
      </c>
      <c r="K50" s="111"/>
      <c r="O50" s="113"/>
      <c r="P50" s="113"/>
      <c r="Q50" s="111"/>
    </row>
    <row r="51" spans="1:17" ht="19.5" thickBot="1">
      <c r="A51" s="69" t="s">
        <v>20</v>
      </c>
      <c r="B51" s="92"/>
      <c r="C51" s="92"/>
      <c r="D51" s="93"/>
      <c r="E51" s="65"/>
      <c r="F51" s="65"/>
      <c r="G51" s="114"/>
      <c r="H51" s="135">
        <v>6</v>
      </c>
      <c r="I51" s="136"/>
      <c r="J51" s="119">
        <v>2057</v>
      </c>
      <c r="K51" s="106"/>
      <c r="O51" s="114"/>
      <c r="P51" s="114"/>
      <c r="Q51" s="106"/>
    </row>
    <row r="52" spans="1:17" ht="13.5" thickTop="1">
      <c r="A52" s="107" t="s">
        <v>17</v>
      </c>
      <c r="B52" s="92"/>
      <c r="C52" s="92"/>
      <c r="D52" s="93"/>
      <c r="E52" s="65"/>
      <c r="F52" s="65"/>
      <c r="G52" s="105"/>
      <c r="H52" s="105"/>
      <c r="I52" s="106"/>
      <c r="J52" s="61"/>
      <c r="K52" s="61"/>
      <c r="O52" s="65"/>
      <c r="P52" s="65"/>
      <c r="Q52" s="61"/>
    </row>
    <row r="53" spans="1:17" ht="12.75">
      <c r="A53" s="108" t="s">
        <v>16</v>
      </c>
      <c r="B53" s="65"/>
      <c r="C53" s="65"/>
      <c r="D53" s="61"/>
      <c r="E53" s="65"/>
      <c r="F53" s="65"/>
      <c r="G53" s="61"/>
      <c r="H53" s="65"/>
      <c r="I53" s="65"/>
      <c r="J53" s="61"/>
      <c r="K53" s="61"/>
      <c r="O53" s="65"/>
      <c r="P53" s="65"/>
      <c r="Q53" s="61"/>
    </row>
    <row r="54" spans="1:11" ht="23.25" customHeight="1">
      <c r="A54" s="120" t="s">
        <v>32</v>
      </c>
      <c r="F54" s="3"/>
      <c r="G54" s="3"/>
      <c r="H54" s="3"/>
      <c r="I54" s="3"/>
      <c r="J54" s="3"/>
      <c r="K54" s="3"/>
    </row>
    <row r="55" spans="1:12" ht="15.75" customHeight="1">
      <c r="A55" s="123" t="s">
        <v>30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2"/>
    </row>
    <row r="56" spans="1:12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sheetProtection selectLockedCells="1"/>
  <mergeCells count="18">
    <mergeCell ref="A39:L39"/>
    <mergeCell ref="H49:I49"/>
    <mergeCell ref="H42:J42"/>
    <mergeCell ref="H43:I43"/>
    <mergeCell ref="H44:I44"/>
    <mergeCell ref="H45:I45"/>
    <mergeCell ref="H46:I46"/>
    <mergeCell ref="H47:I47"/>
    <mergeCell ref="A55:K56"/>
    <mergeCell ref="B24:J24"/>
    <mergeCell ref="I1:J1"/>
    <mergeCell ref="A19:A20"/>
    <mergeCell ref="B23:J23"/>
    <mergeCell ref="H50:I50"/>
    <mergeCell ref="H51:I51"/>
    <mergeCell ref="B20:K20"/>
    <mergeCell ref="B19:K19"/>
    <mergeCell ref="H48:I48"/>
  </mergeCells>
  <printOptions horizontalCentered="1"/>
  <pageMargins left="0.5" right="0.5" top="0.75" bottom="0.25" header="0" footer="0"/>
  <pageSetup fitToHeight="1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Development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 Stratton</dc:creator>
  <cp:keywords/>
  <dc:description/>
  <cp:lastModifiedBy>Stratton, Sheryl L</cp:lastModifiedBy>
  <cp:lastPrinted>2011-06-02T19:31:32Z</cp:lastPrinted>
  <dcterms:created xsi:type="dcterms:W3CDTF">2006-04-26T16:04:25Z</dcterms:created>
  <dcterms:modified xsi:type="dcterms:W3CDTF">2011-06-02T20:21:43Z</dcterms:modified>
  <cp:category/>
  <cp:version/>
  <cp:contentType/>
  <cp:contentStatus/>
</cp:coreProperties>
</file>