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activeTab="0"/>
  </bookViews>
  <sheets>
    <sheet name="2011 HERA (PHB)" sheetId="1" r:id="rId1"/>
  </sheets>
  <definedNames>
    <definedName name="_xlnm.Print_Area" localSheetId="0">'2011 HERA (PHB)'!$A$1:$L$64</definedName>
  </definedNames>
  <calcPr fullCalcOnLoad="1"/>
</workbook>
</file>

<file path=xl/sharedStrings.xml><?xml version="1.0" encoding="utf-8"?>
<sst xmlns="http://schemas.openxmlformats.org/spreadsheetml/2006/main" count="50" uniqueCount="45">
  <si>
    <t>Household</t>
  </si>
  <si>
    <t>Size</t>
  </si>
  <si>
    <t>50%</t>
  </si>
  <si>
    <t>60%</t>
  </si>
  <si>
    <t>80%</t>
  </si>
  <si>
    <t># of</t>
  </si>
  <si>
    <t>Bedrooms</t>
  </si>
  <si>
    <t>Bedroom Size</t>
  </si>
  <si>
    <t>FMR</t>
  </si>
  <si>
    <t>see NOTE</t>
  </si>
  <si>
    <t>Low HOME</t>
  </si>
  <si>
    <t>High HOME</t>
  </si>
  <si>
    <t>Compare</t>
  </si>
  <si>
    <t>NOTES:</t>
  </si>
  <si>
    <t>SRO</t>
  </si>
  <si>
    <r>
      <t xml:space="preserve">Median Income Percentages - </t>
    </r>
    <r>
      <rPr>
        <b/>
        <sz val="10"/>
        <color indexed="10"/>
        <rFont val="Arial"/>
        <family val="2"/>
      </rPr>
      <t xml:space="preserve">issued by HUD for LIHTC (PIS on or before 12/31/2008) </t>
    </r>
  </si>
  <si>
    <t>Other % calculations are based on 50% issued numbers that include HERA adjustments.</t>
  </si>
  <si>
    <t>The income and rent levels differ from the HERA incomes/rents shown here</t>
  </si>
  <si>
    <r>
      <t xml:space="preserve">YOU MUST USE INCOME/RENT LIMITS FOR THE HOME PROGRAM - </t>
    </r>
    <r>
      <rPr>
        <b/>
        <u val="single"/>
        <sz val="10"/>
        <color indexed="56"/>
        <rFont val="Arial"/>
        <family val="2"/>
      </rPr>
      <t>SEPARATE SCHEDULE</t>
    </r>
  </si>
  <si>
    <r>
      <t>IF YOUR PROJECT HAS</t>
    </r>
    <r>
      <rPr>
        <b/>
        <sz val="10"/>
        <color indexed="10"/>
        <rFont val="Arial"/>
        <family val="2"/>
      </rPr>
      <t xml:space="preserve"> HOME UNITS</t>
    </r>
    <r>
      <rPr>
        <b/>
        <sz val="10"/>
        <color indexed="56"/>
        <rFont val="Arial"/>
        <family val="2"/>
      </rPr>
      <t>:</t>
    </r>
  </si>
  <si>
    <t xml:space="preserve">               Portland Housing Bureau</t>
  </si>
  <si>
    <t>503-823-2375  |  Fax: 503-823-2387  |  MFI Tables: 503-823-3259</t>
  </si>
  <si>
    <t xml:space="preserve">       421 SW 6th Avenue, Suite 500   |   Portland, OR 97204</t>
  </si>
  <si>
    <t>2011 Median Income for a Family of Four:</t>
  </si>
  <si>
    <t>Published by PORTLAND HOUSING BUREAU:    6/2/11                Effective:    5/31/11</t>
  </si>
  <si>
    <r>
      <t>100% numbers are based on 4-person income limit of $72,000 for the Portland-Vancouver-Beaverton, OR-WA MSA</t>
    </r>
    <r>
      <rPr>
        <b/>
        <vertAlign val="superscript"/>
        <sz val="10"/>
        <color indexed="10"/>
        <rFont val="Arial"/>
        <family val="2"/>
      </rPr>
      <t>1</t>
    </r>
  </si>
  <si>
    <r>
      <t>(2)</t>
    </r>
    <r>
      <rPr>
        <sz val="10"/>
        <rFont val="Arial"/>
        <family val="0"/>
      </rPr>
      <t xml:space="preserve"> Other 2011 MFI levels are based on the 4-Person Income Limit of $72,000.  The 1-Person family Income Limit is 70% of the 4-Person Income Limit, the 2-Person family Income Limit is 80% of the 4-Person Income Limit, the 3-Person family Income Limit is 90% of the 4-Person Income Limit.  Each family size larger than four (4) is calculated by an 8% increase per HH member to the 4-Person Income Limit.  (i.e., 5-Person = 108%; 6-Person - 116%; 7-Person = 124%; 8-Person = 132%, and so on.   </t>
    </r>
  </si>
  <si>
    <t>2011 Housing Affordability:  Maximum Monthly Rent Including Utilities</t>
  </si>
  <si>
    <r>
      <t>by Median Family Income With a Housing Burden of 30%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(effective 5/31/11)</t>
    </r>
  </si>
  <si>
    <t>Fair Market Rent for 2011</t>
  </si>
  <si>
    <r>
      <rPr>
        <b/>
        <vertAlign val="superscript"/>
        <sz val="12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9"/>
        <rFont val="Arial"/>
        <family val="2"/>
      </rPr>
      <t>Rents can be set below the median family income % threshold.  For instance a residential unit may be restricted to households at or below 50% MFI, but have one-bedroom rents (and utilities expenses) that are below $679/month.</t>
    </r>
  </si>
  <si>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Portland-Vancouver-Hillsboro, OR-WA MSA = Clackamas, Clark, Columbia, Multnomah, Skamania, Washington &amp; Yamhill Counties</t>
    </r>
  </si>
  <si>
    <r>
      <rPr>
        <b/>
        <sz val="10"/>
        <color indexed="10"/>
        <rFont val="Arial"/>
        <family val="2"/>
      </rPr>
      <t xml:space="preserve">(1) Portland-Vancouver-Hillsboro, OR-WA MSA (Portland MSA) was subject to HUD's Hold Harmless Policy in 2007 and 2008.  </t>
    </r>
    <r>
      <rPr>
        <u val="single"/>
        <sz val="10"/>
        <rFont val="Arial"/>
        <family val="2"/>
      </rPr>
      <t xml:space="preserve">Section 3009(a)(E)(ii) of the </t>
    </r>
    <r>
      <rPr>
        <b/>
        <u val="single"/>
        <sz val="10"/>
        <rFont val="Arial"/>
        <family val="2"/>
      </rPr>
      <t xml:space="preserve">Housing and Economic Recovery Act of 2008 (HERA) </t>
    </r>
    <r>
      <rPr>
        <u val="single"/>
        <sz val="10"/>
        <rFont val="Arial"/>
        <family val="2"/>
      </rPr>
      <t xml:space="preserve"> (Public Law 110-289) </t>
    </r>
    <r>
      <rPr>
        <sz val="10"/>
        <rFont val="Arial"/>
        <family val="2"/>
      </rPr>
      <t xml:space="preserve"> defines projects within the Portland MSA as "HUD Hold Harmless Impacted project(s)," if the project was subject to a policy similar to the rules outlined in section 3009(a)(E)(i) to prevent income limits from declining.  These projects are given special income limits as defined in part (a)(E)(ii)(II) of section 3009.  </t>
    </r>
    <r>
      <rPr>
        <b/>
        <sz val="10"/>
        <color indexed="10"/>
        <rFont val="Arial"/>
        <family val="2"/>
      </rPr>
      <t>Thus, 2011 income limits and their associated rents are defined by HERA specified in the income tables above and rent tables below.</t>
    </r>
  </si>
  <si>
    <t>PIS (date)</t>
  </si>
  <si>
    <t>Max. Income Limits</t>
  </si>
  <si>
    <t>On or before 12/31/2008</t>
  </si>
  <si>
    <t>FY2011 HERA Special</t>
  </si>
  <si>
    <t>1/1/2009 to 5/13/2010</t>
  </si>
  <si>
    <t>FY2011</t>
  </si>
  <si>
    <t>5/14/2010 to 5/31/2011</t>
  </si>
  <si>
    <t>After 5/31/2011</t>
  </si>
  <si>
    <t>The following table outlines the maximum set of Income Limits for existing projects within Portland MSA as to use based on the project's Placed in Service Date (PIS):</t>
  </si>
  <si>
    <t>HERA Special</t>
  </si>
  <si>
    <r>
      <t>(Based on the HUD Portland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Area Median Income as of December 31, 2010:   $72,000 for a family of four.   Income &amp; Rents above are</t>
    </r>
  </si>
  <si>
    <t>based on 4-Person Income Limit of $72,000 (HERA Adjusted).   Rent calculations are rounded down to the nearest $1.00).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</si>
</sst>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4"/>
      <name val="Book Antiqua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3"/>
      <name val="Arial"/>
      <family val="2"/>
    </font>
    <font>
      <sz val="10"/>
      <color rgb="FF453DEB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9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9" fontId="0" fillId="0" borderId="13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4" fontId="0" fillId="0" borderId="16" xfId="42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6" xfId="42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164" fontId="0" fillId="0" borderId="19" xfId="42" applyNumberFormat="1" applyBorder="1" applyAlignment="1" applyProtection="1">
      <alignment/>
      <protection/>
    </xf>
    <xf numFmtId="164" fontId="0" fillId="0" borderId="19" xfId="42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9" fontId="0" fillId="0" borderId="23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28" xfId="42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9" fontId="0" fillId="33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4" fontId="10" fillId="0" borderId="0" xfId="42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center" wrapText="1"/>
      <protection/>
    </xf>
    <xf numFmtId="165" fontId="9" fillId="0" borderId="0" xfId="0" applyNumberFormat="1" applyFont="1" applyAlignment="1" applyProtection="1">
      <alignment horizontal="center" vertical="top"/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64" fontId="0" fillId="0" borderId="28" xfId="42" applyNumberFormat="1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0" fontId="0" fillId="10" borderId="0" xfId="0" applyFill="1" applyAlignment="1">
      <alignment/>
    </xf>
    <xf numFmtId="0" fontId="0" fillId="10" borderId="0" xfId="0" applyFill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0" fontId="5" fillId="10" borderId="20" xfId="0" applyFont="1" applyFill="1" applyBorder="1" applyAlignment="1" applyProtection="1">
      <alignment/>
      <protection/>
    </xf>
    <xf numFmtId="9" fontId="5" fillId="10" borderId="22" xfId="0" applyNumberFormat="1" applyFont="1" applyFill="1" applyBorder="1" applyAlignment="1" applyProtection="1">
      <alignment horizontal="center"/>
      <protection/>
    </xf>
    <xf numFmtId="0" fontId="5" fillId="10" borderId="24" xfId="0" applyFont="1" applyFill="1" applyBorder="1" applyAlignment="1" applyProtection="1">
      <alignment/>
      <protection/>
    </xf>
    <xf numFmtId="0" fontId="62" fillId="10" borderId="0" xfId="0" applyFont="1" applyFill="1" applyAlignment="1" applyProtection="1">
      <alignment/>
      <protection/>
    </xf>
    <xf numFmtId="41" fontId="0" fillId="0" borderId="30" xfId="42" applyNumberFormat="1" applyFont="1" applyFill="1" applyBorder="1" applyAlignment="1" applyProtection="1">
      <alignment/>
      <protection/>
    </xf>
    <xf numFmtId="164" fontId="0" fillId="0" borderId="30" xfId="42" applyNumberFormat="1" applyFont="1" applyFill="1" applyBorder="1" applyAlignment="1" applyProtection="1">
      <alignment/>
      <protection/>
    </xf>
    <xf numFmtId="41" fontId="0" fillId="34" borderId="30" xfId="42" applyNumberFormat="1" applyFont="1" applyFill="1" applyBorder="1" applyAlignment="1" applyProtection="1">
      <alignment/>
      <protection/>
    </xf>
    <xf numFmtId="164" fontId="0" fillId="34" borderId="30" xfId="42" applyNumberFormat="1" applyFont="1" applyFill="1" applyBorder="1" applyAlignment="1" applyProtection="1">
      <alignment/>
      <protection/>
    </xf>
    <xf numFmtId="0" fontId="63" fillId="2" borderId="3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7" fillId="10" borderId="32" xfId="0" applyFont="1" applyFill="1" applyBorder="1" applyAlignment="1" applyProtection="1">
      <alignment horizontal="center"/>
      <protection/>
    </xf>
    <xf numFmtId="9" fontId="7" fillId="10" borderId="33" xfId="0" applyNumberFormat="1" applyFont="1" applyFill="1" applyBorder="1" applyAlignment="1" applyProtection="1">
      <alignment horizontal="center"/>
      <protection/>
    </xf>
    <xf numFmtId="0" fontId="7" fillId="10" borderId="34" xfId="0" applyFont="1" applyFill="1" applyBorder="1" applyAlignment="1" applyProtection="1">
      <alignment horizontal="center"/>
      <protection/>
    </xf>
    <xf numFmtId="164" fontId="7" fillId="10" borderId="35" xfId="42" applyNumberFormat="1" applyFont="1" applyFill="1" applyBorder="1" applyAlignment="1" applyProtection="1">
      <alignment/>
      <protection/>
    </xf>
    <xf numFmtId="164" fontId="7" fillId="10" borderId="26" xfId="42" applyNumberFormat="1" applyFont="1" applyFill="1" applyBorder="1" applyAlignment="1" applyProtection="1">
      <alignment/>
      <protection/>
    </xf>
    <xf numFmtId="164" fontId="0" fillId="0" borderId="15" xfId="42" applyNumberFormat="1" applyBorder="1" applyAlignment="1" applyProtection="1">
      <alignment/>
      <protection/>
    </xf>
    <xf numFmtId="164" fontId="0" fillId="0" borderId="15" xfId="42" applyNumberFormat="1" applyFill="1" applyBorder="1" applyAlignment="1" applyProtection="1">
      <alignment/>
      <protection/>
    </xf>
    <xf numFmtId="164" fontId="7" fillId="10" borderId="27" xfId="42" applyNumberFormat="1" applyFont="1" applyFill="1" applyBorder="1" applyAlignment="1" applyProtection="1">
      <alignment/>
      <protection/>
    </xf>
    <xf numFmtId="41" fontId="64" fillId="0" borderId="0" xfId="42" applyNumberFormat="1" applyFont="1" applyFill="1" applyBorder="1" applyAlignment="1" applyProtection="1">
      <alignment/>
      <protection/>
    </xf>
    <xf numFmtId="164" fontId="64" fillId="0" borderId="0" xfId="42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center"/>
    </xf>
    <xf numFmtId="41" fontId="0" fillId="10" borderId="36" xfId="42" applyNumberFormat="1" applyFont="1" applyFill="1" applyBorder="1" applyAlignment="1" applyProtection="1">
      <alignment/>
      <protection/>
    </xf>
    <xf numFmtId="164" fontId="0" fillId="10" borderId="36" xfId="42" applyNumberFormat="1" applyFont="1" applyFill="1" applyBorder="1" applyAlignment="1" applyProtection="1">
      <alignment/>
      <protection/>
    </xf>
    <xf numFmtId="164" fontId="0" fillId="0" borderId="37" xfId="42" applyNumberFormat="1" applyFont="1" applyFill="1" applyBorder="1" applyAlignment="1" applyProtection="1">
      <alignment/>
      <protection/>
    </xf>
    <xf numFmtId="164" fontId="0" fillId="34" borderId="37" xfId="42" applyNumberFormat="1" applyFont="1" applyFill="1" applyBorder="1" applyAlignment="1" applyProtection="1">
      <alignment/>
      <protection/>
    </xf>
    <xf numFmtId="164" fontId="0" fillId="10" borderId="38" xfId="42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/>
    </xf>
    <xf numFmtId="5" fontId="0" fillId="0" borderId="0" xfId="44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5" fontId="0" fillId="0" borderId="26" xfId="44" applyNumberFormat="1" applyFont="1" applyBorder="1" applyAlignment="1" applyProtection="1">
      <alignment horizontal="right"/>
      <protection/>
    </xf>
    <xf numFmtId="5" fontId="0" fillId="0" borderId="26" xfId="0" applyNumberFormat="1" applyBorder="1" applyAlignment="1" applyProtection="1">
      <alignment/>
      <protection/>
    </xf>
    <xf numFmtId="5" fontId="0" fillId="0" borderId="26" xfId="0" applyNumberFormat="1" applyFont="1" applyFill="1" applyBorder="1" applyAlignment="1" applyProtection="1">
      <alignment/>
      <protection/>
    </xf>
    <xf numFmtId="5" fontId="0" fillId="0" borderId="2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0" fontId="5" fillId="0" borderId="16" xfId="0" applyNumberFormat="1" applyFont="1" applyBorder="1" applyAlignment="1" applyProtection="1">
      <alignment horizontal="center" vertical="top" wrapText="1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6" fontId="12" fillId="0" borderId="43" xfId="42" applyNumberFormat="1" applyFont="1" applyBorder="1" applyAlignment="1" applyProtection="1">
      <alignment horizontal="center"/>
      <protection/>
    </xf>
    <xf numFmtId="166" fontId="12" fillId="0" borderId="44" xfId="42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65" fontId="9" fillId="0" borderId="0" xfId="0" applyNumberFormat="1" applyFont="1" applyAlignment="1" applyProtection="1">
      <alignment horizontal="center" vertical="top"/>
      <protection/>
    </xf>
    <xf numFmtId="0" fontId="65" fillId="2" borderId="45" xfId="0" applyFont="1" applyFill="1" applyBorder="1" applyAlignment="1" applyProtection="1">
      <alignment horizontal="center"/>
      <protection/>
    </xf>
    <xf numFmtId="0" fontId="65" fillId="2" borderId="46" xfId="0" applyFont="1" applyFill="1" applyBorder="1" applyAlignment="1" applyProtection="1">
      <alignment horizontal="center"/>
      <protection/>
    </xf>
    <xf numFmtId="0" fontId="65" fillId="2" borderId="47" xfId="0" applyFont="1" applyFill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left" vertical="top" wrapText="1"/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top" wrapText="1"/>
      <protection/>
    </xf>
    <xf numFmtId="0" fontId="65" fillId="2" borderId="48" xfId="0" applyFont="1" applyFill="1" applyBorder="1" applyAlignment="1" applyProtection="1">
      <alignment horizontal="center"/>
      <protection/>
    </xf>
    <xf numFmtId="0" fontId="65" fillId="2" borderId="0" xfId="0" applyFont="1" applyFill="1" applyBorder="1" applyAlignment="1" applyProtection="1">
      <alignment horizontal="center"/>
      <protection/>
    </xf>
    <xf numFmtId="0" fontId="65" fillId="2" borderId="49" xfId="0" applyFont="1" applyFill="1" applyBorder="1" applyAlignment="1" applyProtection="1">
      <alignment horizontal="center"/>
      <protection/>
    </xf>
    <xf numFmtId="0" fontId="65" fillId="2" borderId="5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65" fillId="2" borderId="5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47</xdr:row>
      <xdr:rowOff>152400</xdr:rowOff>
    </xdr:from>
    <xdr:to>
      <xdr:col>3</xdr:col>
      <xdr:colOff>571500</xdr:colOff>
      <xdr:row>56</xdr:row>
      <xdr:rowOff>123825</xdr:rowOff>
    </xdr:to>
    <xdr:pic>
      <xdr:nvPicPr>
        <xdr:cNvPr id="1" name="Picture 1" descr="2006 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515475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9" width="10.421875" style="0" customWidth="1"/>
    <col min="10" max="10" width="10.8515625" style="0" customWidth="1"/>
    <col min="11" max="12" width="10.421875" style="0" customWidth="1"/>
  </cols>
  <sheetData>
    <row r="1" spans="1:12" ht="18.75" thickBot="1">
      <c r="A1" s="1">
        <v>38717</v>
      </c>
      <c r="B1" s="35" t="s">
        <v>23</v>
      </c>
      <c r="C1" s="2"/>
      <c r="D1" s="2"/>
      <c r="E1" s="2"/>
      <c r="F1" s="2"/>
      <c r="G1" s="2"/>
      <c r="H1" s="2"/>
      <c r="K1" s="117">
        <v>72000</v>
      </c>
      <c r="L1" s="118"/>
    </row>
    <row r="2" spans="2:12" ht="12.75">
      <c r="B2" s="49" t="s">
        <v>24</v>
      </c>
      <c r="L2" s="3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ht="18">
      <c r="A4" s="64" t="s">
        <v>42</v>
      </c>
      <c r="B4" s="58"/>
      <c r="C4" s="58"/>
      <c r="D4" s="57" t="s">
        <v>15</v>
      </c>
      <c r="E4" s="59"/>
      <c r="F4" s="59"/>
      <c r="G4" s="59"/>
      <c r="H4" s="59"/>
      <c r="I4" s="59"/>
      <c r="J4" s="59"/>
      <c r="K4" s="59"/>
      <c r="L4" s="3"/>
    </row>
    <row r="5" spans="1:12" ht="13.5" thickBo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3.5" thickTop="1">
      <c r="A6" s="2"/>
      <c r="B6" s="5" t="s">
        <v>0</v>
      </c>
      <c r="C6" s="6"/>
      <c r="D6" s="6"/>
      <c r="E6" s="6"/>
      <c r="F6" s="6"/>
      <c r="G6" s="6"/>
      <c r="H6" s="7"/>
      <c r="I6" s="7"/>
      <c r="J6" s="6"/>
      <c r="K6" s="72">
        <v>2010</v>
      </c>
      <c r="L6" s="119"/>
    </row>
    <row r="7" spans="1:12" ht="12.75">
      <c r="A7" s="2"/>
      <c r="B7" s="8" t="s">
        <v>1</v>
      </c>
      <c r="C7" s="9">
        <v>0.3</v>
      </c>
      <c r="D7" s="9">
        <v>0.4</v>
      </c>
      <c r="E7" s="9">
        <v>0.45</v>
      </c>
      <c r="F7" s="10" t="s">
        <v>2</v>
      </c>
      <c r="G7" s="9">
        <v>0.55</v>
      </c>
      <c r="H7" s="11" t="s">
        <v>3</v>
      </c>
      <c r="I7" s="12">
        <v>0.65</v>
      </c>
      <c r="J7" s="10" t="s">
        <v>4</v>
      </c>
      <c r="K7" s="73">
        <v>1</v>
      </c>
      <c r="L7" s="119"/>
    </row>
    <row r="8" spans="1:12" ht="13.5" thickBot="1">
      <c r="A8" s="2"/>
      <c r="B8" s="13"/>
      <c r="C8" s="14"/>
      <c r="D8" s="14"/>
      <c r="E8" s="14"/>
      <c r="F8" s="14"/>
      <c r="G8" s="14"/>
      <c r="H8" s="15"/>
      <c r="I8" s="15"/>
      <c r="J8" s="14"/>
      <c r="K8" s="74" t="s">
        <v>9</v>
      </c>
      <c r="L8" s="119"/>
    </row>
    <row r="9" spans="1:12" ht="13.5" thickTop="1">
      <c r="A9" s="2"/>
      <c r="B9" s="53">
        <v>1</v>
      </c>
      <c r="C9" s="33">
        <f>F9*2*0.3</f>
        <v>15210</v>
      </c>
      <c r="D9" s="33">
        <f>F9*2*0.4</f>
        <v>20280</v>
      </c>
      <c r="E9" s="33">
        <f>F9*2*0.45</f>
        <v>22815</v>
      </c>
      <c r="F9" s="33">
        <v>25350</v>
      </c>
      <c r="G9" s="33">
        <f>F9*2*0.55</f>
        <v>27885.000000000004</v>
      </c>
      <c r="H9" s="52">
        <f>F9*2*0.6</f>
        <v>30420</v>
      </c>
      <c r="I9" s="52">
        <f>F9*2*0.65</f>
        <v>32955</v>
      </c>
      <c r="J9" s="33">
        <f>F9*2*0.8</f>
        <v>40560</v>
      </c>
      <c r="K9" s="75">
        <f>K12*0.7</f>
        <v>50400</v>
      </c>
      <c r="L9" s="71"/>
    </row>
    <row r="10" spans="1:12" ht="12.75">
      <c r="A10" s="2"/>
      <c r="B10" s="17">
        <v>2</v>
      </c>
      <c r="C10" s="33">
        <f aca="true" t="shared" si="0" ref="C10:C16">F10*2*0.3</f>
        <v>17400</v>
      </c>
      <c r="D10" s="16">
        <f aca="true" t="shared" si="1" ref="D10:D16">F10*2*0.4</f>
        <v>23200</v>
      </c>
      <c r="E10" s="16">
        <f aca="true" t="shared" si="2" ref="E10:E16">F10*2*0.45</f>
        <v>26100</v>
      </c>
      <c r="F10" s="16">
        <v>29000</v>
      </c>
      <c r="G10" s="16">
        <f aca="true" t="shared" si="3" ref="G10:G16">F10*2*0.55</f>
        <v>31900.000000000004</v>
      </c>
      <c r="H10" s="52">
        <f aca="true" t="shared" si="4" ref="H10:H16">F10*2*0.6</f>
        <v>34800</v>
      </c>
      <c r="I10" s="18">
        <f aca="true" t="shared" si="5" ref="I10:I16">F10*2*0.65</f>
        <v>37700</v>
      </c>
      <c r="J10" s="33">
        <f aca="true" t="shared" si="6" ref="J10:J16">F10*2*0.8</f>
        <v>46400</v>
      </c>
      <c r="K10" s="76">
        <f>K12*0.8</f>
        <v>57600</v>
      </c>
      <c r="L10" s="71"/>
    </row>
    <row r="11" spans="1:12" ht="12.75">
      <c r="A11" s="2"/>
      <c r="B11" s="17">
        <v>3</v>
      </c>
      <c r="C11" s="33">
        <f t="shared" si="0"/>
        <v>19560</v>
      </c>
      <c r="D11" s="16">
        <f t="shared" si="1"/>
        <v>26080</v>
      </c>
      <c r="E11" s="16">
        <f t="shared" si="2"/>
        <v>29340</v>
      </c>
      <c r="F11" s="16">
        <v>32600</v>
      </c>
      <c r="G11" s="16">
        <f t="shared" si="3"/>
        <v>35860</v>
      </c>
      <c r="H11" s="52">
        <f t="shared" si="4"/>
        <v>39120</v>
      </c>
      <c r="I11" s="18">
        <f t="shared" si="5"/>
        <v>42380</v>
      </c>
      <c r="J11" s="33">
        <f t="shared" si="6"/>
        <v>52160</v>
      </c>
      <c r="K11" s="76">
        <f>K12*0.9</f>
        <v>64800</v>
      </c>
      <c r="L11" s="71"/>
    </row>
    <row r="12" spans="1:12" ht="12.75">
      <c r="A12" s="2"/>
      <c r="B12" s="17">
        <v>4</v>
      </c>
      <c r="C12" s="33">
        <f t="shared" si="0"/>
        <v>21720</v>
      </c>
      <c r="D12" s="16">
        <f t="shared" si="1"/>
        <v>28960</v>
      </c>
      <c r="E12" s="16">
        <f t="shared" si="2"/>
        <v>32580</v>
      </c>
      <c r="F12" s="16">
        <v>36200</v>
      </c>
      <c r="G12" s="16">
        <f t="shared" si="3"/>
        <v>39820</v>
      </c>
      <c r="H12" s="52">
        <f t="shared" si="4"/>
        <v>43440</v>
      </c>
      <c r="I12" s="18">
        <f t="shared" si="5"/>
        <v>47060</v>
      </c>
      <c r="J12" s="33">
        <f t="shared" si="6"/>
        <v>57920</v>
      </c>
      <c r="K12" s="76">
        <v>72000</v>
      </c>
      <c r="L12" s="71"/>
    </row>
    <row r="13" spans="1:12" ht="12.75">
      <c r="A13" s="2"/>
      <c r="B13" s="17">
        <v>5</v>
      </c>
      <c r="C13" s="33">
        <f t="shared" si="0"/>
        <v>23460</v>
      </c>
      <c r="D13" s="16">
        <f t="shared" si="1"/>
        <v>31280</v>
      </c>
      <c r="E13" s="16">
        <f t="shared" si="2"/>
        <v>35190</v>
      </c>
      <c r="F13" s="16">
        <v>39100</v>
      </c>
      <c r="G13" s="16">
        <f t="shared" si="3"/>
        <v>43010</v>
      </c>
      <c r="H13" s="52">
        <f t="shared" si="4"/>
        <v>46920</v>
      </c>
      <c r="I13" s="18">
        <f t="shared" si="5"/>
        <v>50830</v>
      </c>
      <c r="J13" s="33">
        <f t="shared" si="6"/>
        <v>62560</v>
      </c>
      <c r="K13" s="76">
        <f>K12*1.08</f>
        <v>77760</v>
      </c>
      <c r="L13" s="71"/>
    </row>
    <row r="14" spans="1:12" ht="12.75">
      <c r="A14" s="2"/>
      <c r="B14" s="17">
        <v>6</v>
      </c>
      <c r="C14" s="33">
        <f t="shared" si="0"/>
        <v>25200</v>
      </c>
      <c r="D14" s="16">
        <f t="shared" si="1"/>
        <v>33600</v>
      </c>
      <c r="E14" s="16">
        <f t="shared" si="2"/>
        <v>37800</v>
      </c>
      <c r="F14" s="16">
        <v>42000</v>
      </c>
      <c r="G14" s="16">
        <f t="shared" si="3"/>
        <v>46200.00000000001</v>
      </c>
      <c r="H14" s="52">
        <f t="shared" si="4"/>
        <v>50400</v>
      </c>
      <c r="I14" s="18">
        <f t="shared" si="5"/>
        <v>54600</v>
      </c>
      <c r="J14" s="33">
        <f t="shared" si="6"/>
        <v>67200</v>
      </c>
      <c r="K14" s="76">
        <f>K12*1.16</f>
        <v>83520</v>
      </c>
      <c r="L14" s="71"/>
    </row>
    <row r="15" spans="1:12" ht="12.75">
      <c r="A15" s="2"/>
      <c r="B15" s="17">
        <v>7</v>
      </c>
      <c r="C15" s="33">
        <f t="shared" si="0"/>
        <v>26940</v>
      </c>
      <c r="D15" s="16">
        <f t="shared" si="1"/>
        <v>35920</v>
      </c>
      <c r="E15" s="16">
        <f t="shared" si="2"/>
        <v>40410</v>
      </c>
      <c r="F15" s="16">
        <v>44900</v>
      </c>
      <c r="G15" s="16">
        <f t="shared" si="3"/>
        <v>49390.00000000001</v>
      </c>
      <c r="H15" s="52">
        <f t="shared" si="4"/>
        <v>53880</v>
      </c>
      <c r="I15" s="18">
        <f t="shared" si="5"/>
        <v>58370</v>
      </c>
      <c r="J15" s="33">
        <f t="shared" si="6"/>
        <v>71840</v>
      </c>
      <c r="K15" s="76">
        <f>K12*1.24</f>
        <v>89280</v>
      </c>
      <c r="L15" s="71"/>
    </row>
    <row r="16" spans="1:12" ht="13.5" thickBot="1">
      <c r="A16" s="2"/>
      <c r="B16" s="19">
        <v>8</v>
      </c>
      <c r="C16" s="77">
        <f t="shared" si="0"/>
        <v>28680</v>
      </c>
      <c r="D16" s="20">
        <f t="shared" si="1"/>
        <v>38240</v>
      </c>
      <c r="E16" s="20">
        <f t="shared" si="2"/>
        <v>43020</v>
      </c>
      <c r="F16" s="20">
        <v>47800</v>
      </c>
      <c r="G16" s="20">
        <f t="shared" si="3"/>
        <v>52580.00000000001</v>
      </c>
      <c r="H16" s="78">
        <f t="shared" si="4"/>
        <v>57360</v>
      </c>
      <c r="I16" s="21">
        <f t="shared" si="5"/>
        <v>62140</v>
      </c>
      <c r="J16" s="77">
        <f t="shared" si="6"/>
        <v>76480</v>
      </c>
      <c r="K16" s="79">
        <f>K12*1.32</f>
        <v>95040</v>
      </c>
      <c r="L16" s="71"/>
    </row>
    <row r="17" spans="1:12" ht="15" thickTop="1">
      <c r="A17" s="2"/>
      <c r="B17" s="54" t="s">
        <v>25</v>
      </c>
      <c r="C17" s="55"/>
      <c r="D17" s="55"/>
      <c r="E17" s="55"/>
      <c r="F17" s="55"/>
      <c r="G17" s="55"/>
      <c r="H17" s="55"/>
      <c r="I17" s="55"/>
      <c r="J17" s="55"/>
      <c r="K17" s="2"/>
      <c r="L17" s="3"/>
    </row>
    <row r="18" spans="1:12" ht="12.75">
      <c r="A18" s="2"/>
      <c r="B18" s="56" t="s">
        <v>16</v>
      </c>
      <c r="C18" s="2"/>
      <c r="D18" s="2"/>
      <c r="E18" s="2"/>
      <c r="F18" s="2"/>
      <c r="G18" s="2"/>
      <c r="H18" s="2"/>
      <c r="I18" s="2"/>
      <c r="J18" s="3"/>
      <c r="K18" s="3"/>
      <c r="L18" s="3"/>
    </row>
    <row r="19" spans="1:12" ht="9.75" customHeight="1">
      <c r="A19" s="2"/>
      <c r="B19" s="30"/>
      <c r="K19" s="2"/>
      <c r="L19" s="2"/>
    </row>
    <row r="20" spans="1:12" ht="78" customHeight="1">
      <c r="A20" s="120" t="s">
        <v>13</v>
      </c>
      <c r="B20" s="124" t="s">
        <v>32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ht="27" customHeight="1">
      <c r="A21" s="120"/>
      <c r="B21" s="126" t="s">
        <v>41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ht="12.75" customHeight="1">
      <c r="A22" s="120"/>
      <c r="B22" s="105"/>
      <c r="C22" s="45"/>
      <c r="D22" s="135"/>
      <c r="E22" s="107" t="s">
        <v>33</v>
      </c>
      <c r="F22" s="107"/>
      <c r="G22" s="107" t="s">
        <v>34</v>
      </c>
      <c r="H22" s="107"/>
      <c r="I22" s="45"/>
      <c r="J22" s="45"/>
      <c r="K22" s="45"/>
      <c r="L22" s="2"/>
    </row>
    <row r="23" spans="1:12" ht="12.75" customHeight="1">
      <c r="A23" s="120"/>
      <c r="B23" s="105"/>
      <c r="C23" s="45"/>
      <c r="D23" s="136"/>
      <c r="E23" s="137" t="s">
        <v>35</v>
      </c>
      <c r="F23" s="137"/>
      <c r="G23" s="137" t="s">
        <v>36</v>
      </c>
      <c r="H23" s="137"/>
      <c r="I23" s="45"/>
      <c r="J23" s="45"/>
      <c r="K23" s="45"/>
      <c r="L23" s="2"/>
    </row>
    <row r="24" spans="1:12" ht="12.75" customHeight="1">
      <c r="A24" s="120"/>
      <c r="B24" s="105"/>
      <c r="C24" s="45"/>
      <c r="D24" s="136"/>
      <c r="E24" s="137" t="s">
        <v>37</v>
      </c>
      <c r="F24" s="137"/>
      <c r="G24" s="137" t="s">
        <v>38</v>
      </c>
      <c r="H24" s="137"/>
      <c r="I24" s="45"/>
      <c r="J24" s="45"/>
      <c r="K24" s="45"/>
      <c r="L24" s="2"/>
    </row>
    <row r="25" spans="1:12" ht="16.5" customHeight="1">
      <c r="A25" s="120"/>
      <c r="B25" s="105"/>
      <c r="C25" s="45"/>
      <c r="D25" s="136"/>
      <c r="E25" s="137" t="s">
        <v>39</v>
      </c>
      <c r="F25" s="137"/>
      <c r="G25" s="137" t="s">
        <v>38</v>
      </c>
      <c r="H25" s="137"/>
      <c r="I25" s="45"/>
      <c r="J25" s="45"/>
      <c r="K25" s="45"/>
      <c r="L25" s="2"/>
    </row>
    <row r="26" spans="1:12" ht="12.75" customHeight="1">
      <c r="A26" s="120"/>
      <c r="B26" s="105"/>
      <c r="C26" s="45"/>
      <c r="D26" s="136"/>
      <c r="E26" s="137" t="s">
        <v>40</v>
      </c>
      <c r="F26" s="137"/>
      <c r="G26" s="137" t="s">
        <v>38</v>
      </c>
      <c r="H26" s="137"/>
      <c r="I26" s="45"/>
      <c r="J26" s="45"/>
      <c r="K26" s="45"/>
      <c r="L26" s="2"/>
    </row>
    <row r="27" spans="1:12" ht="4.5" customHeight="1">
      <c r="A27" s="120"/>
      <c r="B27" s="105"/>
      <c r="C27" s="45"/>
      <c r="D27" s="106"/>
      <c r="E27" s="106"/>
      <c r="F27" s="106"/>
      <c r="G27" s="106"/>
      <c r="H27" s="45"/>
      <c r="I27" s="45"/>
      <c r="J27" s="45"/>
      <c r="K27" s="45"/>
      <c r="L27" s="2"/>
    </row>
    <row r="28" spans="1:12" ht="56.25" customHeight="1">
      <c r="A28" s="120"/>
      <c r="B28" s="125" t="s">
        <v>26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4.25" customHeight="1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6"/>
      <c r="L29" s="2"/>
    </row>
    <row r="30" spans="1:12" ht="12.75">
      <c r="A30" s="121" t="s">
        <v>19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3"/>
    </row>
    <row r="31" spans="1:12" ht="12.75">
      <c r="A31" s="127" t="s">
        <v>18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1:12" ht="13.5" thickBot="1">
      <c r="A32" s="69"/>
      <c r="B32" s="130" t="s">
        <v>17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8"/>
    </row>
    <row r="33" spans="1:12" ht="12.75">
      <c r="A33" s="2"/>
      <c r="B33" s="50"/>
      <c r="C33" s="51"/>
      <c r="D33" s="51"/>
      <c r="E33" s="51"/>
      <c r="F33" s="51"/>
      <c r="G33" s="51"/>
      <c r="H33" s="51"/>
      <c r="I33" s="51"/>
      <c r="J33" s="51"/>
      <c r="K33" s="2"/>
      <c r="L33" s="2"/>
    </row>
    <row r="34" spans="1:12" ht="12.75">
      <c r="A34" s="60" t="s">
        <v>27</v>
      </c>
      <c r="B34" s="58"/>
      <c r="C34" s="60"/>
      <c r="D34" s="60"/>
      <c r="E34" s="60"/>
      <c r="F34" s="60"/>
      <c r="G34" s="60"/>
      <c r="H34" s="31"/>
      <c r="I34" s="31"/>
      <c r="J34" s="31"/>
      <c r="K34" s="31"/>
      <c r="L34" s="31"/>
    </row>
    <row r="35" spans="1:12" ht="14.25">
      <c r="A35" s="60" t="s">
        <v>28</v>
      </c>
      <c r="B35" s="58"/>
      <c r="C35" s="60"/>
      <c r="D35" s="60"/>
      <c r="E35" s="60"/>
      <c r="F35" s="60"/>
      <c r="G35" s="60"/>
      <c r="H35" s="31"/>
      <c r="I35" s="31"/>
      <c r="J35" s="31"/>
      <c r="K35" s="31"/>
      <c r="L35" s="31"/>
    </row>
    <row r="36" spans="1:12" ht="6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 thickTop="1">
      <c r="A37" s="5" t="s">
        <v>5</v>
      </c>
      <c r="B37" s="22" t="s">
        <v>0</v>
      </c>
      <c r="C37" s="23"/>
      <c r="D37" s="6"/>
      <c r="E37" s="6"/>
      <c r="F37" s="38">
        <v>0.5</v>
      </c>
      <c r="G37" s="6"/>
      <c r="H37" s="7"/>
      <c r="I37" s="38">
        <v>0.65</v>
      </c>
      <c r="J37" s="6"/>
      <c r="K37" s="61"/>
      <c r="L37" s="119"/>
    </row>
    <row r="38" spans="1:12" ht="12.75">
      <c r="A38" s="8" t="s">
        <v>6</v>
      </c>
      <c r="B38" s="24" t="s">
        <v>1</v>
      </c>
      <c r="C38" s="25">
        <v>0.3</v>
      </c>
      <c r="D38" s="9">
        <v>0.4</v>
      </c>
      <c r="E38" s="9">
        <v>0.45</v>
      </c>
      <c r="F38" s="82" t="s">
        <v>12</v>
      </c>
      <c r="G38" s="9">
        <v>0.55</v>
      </c>
      <c r="H38" s="12">
        <v>0.6</v>
      </c>
      <c r="I38" s="82" t="s">
        <v>12</v>
      </c>
      <c r="J38" s="9">
        <v>0.8</v>
      </c>
      <c r="K38" s="62">
        <v>1</v>
      </c>
      <c r="L38" s="119"/>
    </row>
    <row r="39" spans="1:12" ht="13.5" thickBot="1">
      <c r="A39" s="13"/>
      <c r="B39" s="26"/>
      <c r="C39" s="27"/>
      <c r="D39" s="14"/>
      <c r="E39" s="14"/>
      <c r="F39" s="36" t="s">
        <v>10</v>
      </c>
      <c r="G39" s="14"/>
      <c r="H39" s="15"/>
      <c r="I39" s="36" t="s">
        <v>11</v>
      </c>
      <c r="J39" s="14"/>
      <c r="K39" s="63"/>
      <c r="L39" s="119"/>
    </row>
    <row r="40" spans="1:12" ht="13.5" thickTop="1">
      <c r="A40" s="17">
        <v>0</v>
      </c>
      <c r="B40" s="28">
        <v>1</v>
      </c>
      <c r="C40" s="65">
        <f>ROUNDDOWN(+C9*0.3/12,0)</f>
        <v>380</v>
      </c>
      <c r="D40" s="65">
        <f aca="true" t="shared" si="7" ref="D40:K40">ROUNDDOWN(+D9*0.3/12,0)</f>
        <v>507</v>
      </c>
      <c r="E40" s="65">
        <f t="shared" si="7"/>
        <v>570</v>
      </c>
      <c r="F40" s="67">
        <f t="shared" si="7"/>
        <v>633</v>
      </c>
      <c r="G40" s="65">
        <f t="shared" si="7"/>
        <v>697</v>
      </c>
      <c r="H40" s="65">
        <f t="shared" si="7"/>
        <v>760</v>
      </c>
      <c r="I40" s="67">
        <f t="shared" si="7"/>
        <v>823</v>
      </c>
      <c r="J40" s="65">
        <f t="shared" si="7"/>
        <v>1014</v>
      </c>
      <c r="K40" s="83">
        <f t="shared" si="7"/>
        <v>1260</v>
      </c>
      <c r="L40" s="80"/>
    </row>
    <row r="41" spans="1:12" ht="12.75">
      <c r="A41" s="17">
        <v>1</v>
      </c>
      <c r="B41" s="28">
        <v>1.5</v>
      </c>
      <c r="C41" s="66">
        <f>ROUNDDOWN(SUM(C9+C10)/2*0.3/12,0)</f>
        <v>407</v>
      </c>
      <c r="D41" s="66">
        <f>ROUNDDOWN(SUM(D9+D10)/2*0.3/12,0)</f>
        <v>543</v>
      </c>
      <c r="E41" s="66">
        <f aca="true" t="shared" si="8" ref="E41:K41">ROUNDDOWN(SUM(E9+E10)/2*0.3/12,0)</f>
        <v>611</v>
      </c>
      <c r="F41" s="68">
        <f t="shared" si="8"/>
        <v>679</v>
      </c>
      <c r="G41" s="66">
        <f t="shared" si="8"/>
        <v>747</v>
      </c>
      <c r="H41" s="66">
        <f t="shared" si="8"/>
        <v>815</v>
      </c>
      <c r="I41" s="68">
        <f t="shared" si="8"/>
        <v>883</v>
      </c>
      <c r="J41" s="66">
        <f t="shared" si="8"/>
        <v>1087</v>
      </c>
      <c r="K41" s="84">
        <f t="shared" si="8"/>
        <v>1350</v>
      </c>
      <c r="L41" s="81"/>
    </row>
    <row r="42" spans="1:12" ht="12.75">
      <c r="A42" s="17">
        <v>2</v>
      </c>
      <c r="B42" s="28">
        <v>3</v>
      </c>
      <c r="C42" s="66">
        <f>ROUNDDOWN(+C11*0.3/12,0)</f>
        <v>489</v>
      </c>
      <c r="D42" s="66">
        <f aca="true" t="shared" si="9" ref="D42:K42">ROUNDDOWN(+D11*0.3/12,0)</f>
        <v>652</v>
      </c>
      <c r="E42" s="66">
        <f t="shared" si="9"/>
        <v>733</v>
      </c>
      <c r="F42" s="68">
        <f t="shared" si="9"/>
        <v>815</v>
      </c>
      <c r="G42" s="66">
        <f t="shared" si="9"/>
        <v>896</v>
      </c>
      <c r="H42" s="66">
        <f t="shared" si="9"/>
        <v>978</v>
      </c>
      <c r="I42" s="68">
        <f t="shared" si="9"/>
        <v>1059</v>
      </c>
      <c r="J42" s="66">
        <f t="shared" si="9"/>
        <v>1304</v>
      </c>
      <c r="K42" s="84">
        <f t="shared" si="9"/>
        <v>1620</v>
      </c>
      <c r="L42" s="81"/>
    </row>
    <row r="43" spans="1:12" ht="12.75">
      <c r="A43" s="17">
        <v>3</v>
      </c>
      <c r="B43" s="28">
        <v>4.5</v>
      </c>
      <c r="C43" s="66">
        <f>ROUNDDOWN(SUM(C12+C13)/2*0.3/12,0)</f>
        <v>564</v>
      </c>
      <c r="D43" s="66">
        <f aca="true" t="shared" si="10" ref="D43:K43">ROUNDDOWN(SUM(D12+D13)/2*0.3/12,0)</f>
        <v>753</v>
      </c>
      <c r="E43" s="66">
        <f t="shared" si="10"/>
        <v>847</v>
      </c>
      <c r="F43" s="68">
        <f t="shared" si="10"/>
        <v>941</v>
      </c>
      <c r="G43" s="66">
        <f t="shared" si="10"/>
        <v>1035</v>
      </c>
      <c r="H43" s="66">
        <f t="shared" si="10"/>
        <v>1129</v>
      </c>
      <c r="I43" s="68">
        <f t="shared" si="10"/>
        <v>1223</v>
      </c>
      <c r="J43" s="66">
        <f t="shared" si="10"/>
        <v>1506</v>
      </c>
      <c r="K43" s="84">
        <f t="shared" si="10"/>
        <v>1872</v>
      </c>
      <c r="L43" s="81"/>
    </row>
    <row r="44" spans="1:12" ht="12.75">
      <c r="A44" s="17">
        <v>4</v>
      </c>
      <c r="B44" s="28">
        <v>6</v>
      </c>
      <c r="C44" s="66">
        <f>ROUNDDOWN(C14*0.3/12,0)</f>
        <v>630</v>
      </c>
      <c r="D44" s="66">
        <f aca="true" t="shared" si="11" ref="D44:K44">ROUNDDOWN(D14*0.3/12,0)</f>
        <v>840</v>
      </c>
      <c r="E44" s="66">
        <f t="shared" si="11"/>
        <v>945</v>
      </c>
      <c r="F44" s="68">
        <f t="shared" si="11"/>
        <v>1050</v>
      </c>
      <c r="G44" s="66">
        <f t="shared" si="11"/>
        <v>1155</v>
      </c>
      <c r="H44" s="66">
        <f t="shared" si="11"/>
        <v>1260</v>
      </c>
      <c r="I44" s="68">
        <f t="shared" si="11"/>
        <v>1365</v>
      </c>
      <c r="J44" s="66">
        <f t="shared" si="11"/>
        <v>1680</v>
      </c>
      <c r="K44" s="84">
        <f t="shared" si="11"/>
        <v>2088</v>
      </c>
      <c r="L44" s="81"/>
    </row>
    <row r="45" spans="1:12" ht="13.5" thickBot="1">
      <c r="A45" s="19">
        <v>5</v>
      </c>
      <c r="B45" s="29">
        <v>7.5</v>
      </c>
      <c r="C45" s="85">
        <f>ROUNDDOWN(SUM(C15+C16)/2*0.3/12,0)</f>
        <v>695</v>
      </c>
      <c r="D45" s="85">
        <f aca="true" t="shared" si="12" ref="D45:K45">ROUNDDOWN(SUM(D15+D16)/2*0.3/12,0)</f>
        <v>927</v>
      </c>
      <c r="E45" s="85">
        <f t="shared" si="12"/>
        <v>1042</v>
      </c>
      <c r="F45" s="86">
        <f t="shared" si="12"/>
        <v>1158</v>
      </c>
      <c r="G45" s="85">
        <f t="shared" si="12"/>
        <v>1274</v>
      </c>
      <c r="H45" s="85">
        <f t="shared" si="12"/>
        <v>1390</v>
      </c>
      <c r="I45" s="86">
        <f t="shared" si="12"/>
        <v>1506</v>
      </c>
      <c r="J45" s="85">
        <f t="shared" si="12"/>
        <v>1854</v>
      </c>
      <c r="K45" s="87">
        <f t="shared" si="12"/>
        <v>2304</v>
      </c>
      <c r="L45" s="81"/>
    </row>
    <row r="46" spans="1:12" ht="18" customHeight="1" thickTop="1">
      <c r="A46" s="70" t="s">
        <v>43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2"/>
    </row>
    <row r="47" spans="1:12" ht="12.75">
      <c r="A47" s="131" t="s">
        <v>44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2"/>
    </row>
    <row r="48" spans="1:12" ht="13.5" thickBo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"/>
    </row>
    <row r="49" spans="6:16" ht="13.5" thickTop="1">
      <c r="F49" s="39"/>
      <c r="G49" s="92"/>
      <c r="H49" s="108" t="s">
        <v>29</v>
      </c>
      <c r="I49" s="109"/>
      <c r="J49" s="110"/>
      <c r="K49" s="94"/>
      <c r="N49" s="92"/>
      <c r="O49" s="92"/>
      <c r="P49" s="92"/>
    </row>
    <row r="50" spans="7:16" ht="12.75">
      <c r="G50" s="98"/>
      <c r="H50" s="111" t="s">
        <v>7</v>
      </c>
      <c r="I50" s="112"/>
      <c r="J50" s="100" t="s">
        <v>8</v>
      </c>
      <c r="K50" s="42"/>
      <c r="L50" s="2"/>
      <c r="N50" s="98"/>
      <c r="O50" s="98"/>
      <c r="P50" s="41"/>
    </row>
    <row r="51" spans="7:16" ht="12.75">
      <c r="G51" s="99"/>
      <c r="H51" s="113" t="s">
        <v>14</v>
      </c>
      <c r="I51" s="114"/>
      <c r="J51" s="101">
        <v>506</v>
      </c>
      <c r="K51" s="40"/>
      <c r="N51" s="99"/>
      <c r="O51" s="99"/>
      <c r="P51" s="89"/>
    </row>
    <row r="52" spans="7:16" ht="12.75">
      <c r="G52" s="93"/>
      <c r="H52" s="115">
        <v>0</v>
      </c>
      <c r="I52" s="116"/>
      <c r="J52" s="102">
        <v>675</v>
      </c>
      <c r="K52" s="40"/>
      <c r="N52" s="93"/>
      <c r="O52" s="93"/>
      <c r="P52" s="90"/>
    </row>
    <row r="53" spans="7:16" ht="12.75">
      <c r="G53" s="93"/>
      <c r="H53" s="115">
        <v>1</v>
      </c>
      <c r="I53" s="116"/>
      <c r="J53" s="102">
        <v>783</v>
      </c>
      <c r="K53" s="43"/>
      <c r="N53" s="93"/>
      <c r="O53" s="93"/>
      <c r="P53" s="90"/>
    </row>
    <row r="54" spans="7:16" ht="12.75">
      <c r="G54" s="93"/>
      <c r="H54" s="115">
        <v>2</v>
      </c>
      <c r="I54" s="116"/>
      <c r="J54" s="102">
        <v>905</v>
      </c>
      <c r="K54" s="43"/>
      <c r="N54" s="93"/>
      <c r="O54" s="93"/>
      <c r="P54" s="90"/>
    </row>
    <row r="55" spans="7:16" ht="12.75">
      <c r="G55" s="93"/>
      <c r="H55" s="115">
        <v>3</v>
      </c>
      <c r="I55" s="116"/>
      <c r="J55" s="102">
        <v>1318</v>
      </c>
      <c r="K55" s="43"/>
      <c r="N55" s="93"/>
      <c r="O55" s="93"/>
      <c r="P55" s="90"/>
    </row>
    <row r="56" spans="7:16" ht="12.75">
      <c r="G56" s="93"/>
      <c r="H56" s="115">
        <v>4</v>
      </c>
      <c r="I56" s="116"/>
      <c r="J56" s="102">
        <v>1583</v>
      </c>
      <c r="K56" s="43"/>
      <c r="N56" s="93"/>
      <c r="O56" s="93"/>
      <c r="P56" s="90"/>
    </row>
    <row r="57" spans="7:16" ht="12.75">
      <c r="G57" s="93"/>
      <c r="H57" s="115">
        <v>5</v>
      </c>
      <c r="I57" s="116"/>
      <c r="J57" s="103">
        <v>1820</v>
      </c>
      <c r="K57" s="43"/>
      <c r="N57" s="93"/>
      <c r="O57" s="93"/>
      <c r="P57" s="91"/>
    </row>
    <row r="58" spans="7:16" ht="13.5" thickBot="1">
      <c r="G58" s="93"/>
      <c r="H58" s="133">
        <v>6</v>
      </c>
      <c r="I58" s="134"/>
      <c r="J58" s="104">
        <v>2057</v>
      </c>
      <c r="K58" s="44"/>
      <c r="N58" s="93"/>
      <c r="O58" s="93"/>
      <c r="P58" s="91"/>
    </row>
    <row r="59" spans="1:11" ht="19.5" thickTop="1">
      <c r="A59" s="88" t="s">
        <v>20</v>
      </c>
      <c r="H59" s="93"/>
      <c r="I59" s="93"/>
      <c r="J59" s="91"/>
      <c r="K59" s="44"/>
    </row>
    <row r="60" spans="1:11" ht="12.75">
      <c r="A60" s="95" t="s">
        <v>22</v>
      </c>
      <c r="H60" s="93"/>
      <c r="I60" s="93"/>
      <c r="J60" s="91"/>
      <c r="K60" s="44"/>
    </row>
    <row r="61" spans="1:11" ht="12.75">
      <c r="A61" s="96" t="s">
        <v>21</v>
      </c>
      <c r="H61" s="93"/>
      <c r="I61" s="93"/>
      <c r="J61" s="91"/>
      <c r="K61" s="44"/>
    </row>
    <row r="62" spans="1:11" ht="23.25" customHeight="1">
      <c r="A62" s="97" t="s">
        <v>31</v>
      </c>
      <c r="F62" s="39"/>
      <c r="G62" s="39"/>
      <c r="H62" s="39"/>
      <c r="I62" s="39"/>
      <c r="J62" s="39"/>
      <c r="K62" s="39"/>
    </row>
    <row r="63" spans="1:12" ht="15.75" customHeight="1">
      <c r="A63" s="132" t="s">
        <v>30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</sheetData>
  <sheetProtection selectLockedCells="1"/>
  <mergeCells count="32">
    <mergeCell ref="B28:L28"/>
    <mergeCell ref="A30:L30"/>
    <mergeCell ref="A31:L31"/>
    <mergeCell ref="B32:L32"/>
    <mergeCell ref="A63:L64"/>
    <mergeCell ref="G22:H22"/>
    <mergeCell ref="G23:H23"/>
    <mergeCell ref="G24:H24"/>
    <mergeCell ref="G25:H25"/>
    <mergeCell ref="G26:H26"/>
    <mergeCell ref="E22:F22"/>
    <mergeCell ref="E23:F23"/>
    <mergeCell ref="E24:F24"/>
    <mergeCell ref="E25:F25"/>
    <mergeCell ref="E26:F26"/>
    <mergeCell ref="L37:L39"/>
    <mergeCell ref="A47:K47"/>
    <mergeCell ref="H55:I55"/>
    <mergeCell ref="H56:I56"/>
    <mergeCell ref="H57:I57"/>
    <mergeCell ref="H58:I58"/>
    <mergeCell ref="K1:L1"/>
    <mergeCell ref="L6:L8"/>
    <mergeCell ref="A20:A28"/>
    <mergeCell ref="B20:L20"/>
    <mergeCell ref="B21:L21"/>
    <mergeCell ref="H49:J49"/>
    <mergeCell ref="H50:I50"/>
    <mergeCell ref="H51:I51"/>
    <mergeCell ref="H52:I52"/>
    <mergeCell ref="H53:I53"/>
    <mergeCell ref="H54:I54"/>
  </mergeCells>
  <printOptions horizontalCentered="1"/>
  <pageMargins left="0.25" right="0.25" top="0.25" bottom="0.25" header="0" footer="0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Development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Stratton</dc:creator>
  <cp:keywords/>
  <dc:description/>
  <cp:lastModifiedBy>Stratton, Sheryl L</cp:lastModifiedBy>
  <cp:lastPrinted>2011-06-02T20:11:36Z</cp:lastPrinted>
  <dcterms:created xsi:type="dcterms:W3CDTF">2006-04-26T16:04:25Z</dcterms:created>
  <dcterms:modified xsi:type="dcterms:W3CDTF">2011-06-02T20:11:55Z</dcterms:modified>
  <cp:category/>
  <cp:version/>
  <cp:contentType/>
  <cp:contentStatus/>
</cp:coreProperties>
</file>