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activeTab="0"/>
  </bookViews>
  <sheets>
    <sheet name="2010 HERA (PHB)" sheetId="1" r:id="rId1"/>
  </sheets>
  <definedNames>
    <definedName name="_xlnm.Print_Area" localSheetId="0">'2010 HERA (PHB)'!$A$1:$K$59</definedName>
  </definedNames>
  <calcPr fullCalcOnLoad="1"/>
</workbook>
</file>

<file path=xl/sharedStrings.xml><?xml version="1.0" encoding="utf-8"?>
<sst xmlns="http://schemas.openxmlformats.org/spreadsheetml/2006/main" count="40" uniqueCount="37">
  <si>
    <t>Household</t>
  </si>
  <si>
    <t>Size</t>
  </si>
  <si>
    <t>50%</t>
  </si>
  <si>
    <t>60%</t>
  </si>
  <si>
    <t>80%</t>
  </si>
  <si>
    <t># of</t>
  </si>
  <si>
    <t>Bedrooms</t>
  </si>
  <si>
    <t>Bedroom Size</t>
  </si>
  <si>
    <t>FMR</t>
  </si>
  <si>
    <t>see NOTE</t>
  </si>
  <si>
    <t>Low HOME</t>
  </si>
  <si>
    <t>High HOME</t>
  </si>
  <si>
    <t>Compare</t>
  </si>
  <si>
    <t>NOTES:</t>
  </si>
  <si>
    <t>SRO</t>
  </si>
  <si>
    <t>HERA</t>
  </si>
  <si>
    <r>
      <t xml:space="preserve">Median Income Percentages - </t>
    </r>
    <r>
      <rPr>
        <b/>
        <sz val="10"/>
        <color indexed="10"/>
        <rFont val="Arial"/>
        <family val="2"/>
      </rPr>
      <t xml:space="preserve">issued by HUD for LIHTC (PIS on or before 12/31/2008) </t>
    </r>
  </si>
  <si>
    <t>nearest $1.00).</t>
  </si>
  <si>
    <t>Other % calculations are based on 50% issued numbers that include HERA adjustments.</t>
  </si>
  <si>
    <t>2010 Median Income for a Family of Four:</t>
  </si>
  <si>
    <r>
      <t>100% numbers are based on 4-person income limit of $71,200 for the Portland-Vancouver-Beaverton, OR-WA MSA</t>
    </r>
    <r>
      <rPr>
        <b/>
        <vertAlign val="superscript"/>
        <sz val="10"/>
        <color indexed="10"/>
        <rFont val="Arial"/>
        <family val="2"/>
      </rPr>
      <t>1</t>
    </r>
  </si>
  <si>
    <r>
      <rPr>
        <b/>
        <sz val="10"/>
        <color indexed="10"/>
        <rFont val="Arial"/>
        <family val="2"/>
      </rPr>
      <t xml:space="preserve">(1) Multnomah County was subject to HUD's Hold Harmless Policy in 2007 and 2008.  </t>
    </r>
    <r>
      <rPr>
        <u val="single"/>
        <sz val="10"/>
        <rFont val="Arial"/>
        <family val="2"/>
      </rPr>
      <t xml:space="preserve">Section 3009(a)(E)(ii) of the </t>
    </r>
    <r>
      <rPr>
        <b/>
        <u val="single"/>
        <sz val="10"/>
        <rFont val="Arial"/>
        <family val="2"/>
      </rPr>
      <t xml:space="preserve">Housing and Economic Recovery Act of 2008 (HERA) </t>
    </r>
    <r>
      <rPr>
        <u val="single"/>
        <sz val="10"/>
        <rFont val="Arial"/>
        <family val="2"/>
      </rPr>
      <t xml:space="preserve"> (Public Law 110-289) </t>
    </r>
    <r>
      <rPr>
        <sz val="10"/>
        <rFont val="Arial"/>
        <family val="2"/>
      </rPr>
      <t xml:space="preserve"> defines projects in service in either 2007 or 2008 within Multnomah County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as "HUD Hold Harmless Impacted project(s)."  These projects are given special income limits as defined in part (a)(E)(ii)(II) of section 3009.  </t>
    </r>
    <r>
      <rPr>
        <b/>
        <sz val="10"/>
        <color indexed="10"/>
        <rFont val="Arial"/>
        <family val="2"/>
      </rPr>
      <t>Thus, 2010 income limits and their associated rents are defined by HERA specified in the income tables above and rent tables below.</t>
    </r>
  </si>
  <si>
    <t>2010 Housing Affordability:  Maximum Monthly Rent Including Utilities</t>
  </si>
  <si>
    <r>
      <t>by Median Family Income With a Housing Burden of 30%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 (effective 5/14/10)</t>
    </r>
  </si>
  <si>
    <t>The income and rent levels differ from the HERA incomes/rents shown here</t>
  </si>
  <si>
    <r>
      <t xml:space="preserve">YOU MUST USE INCOME/RENT LIMITS FOR THE HOME PROGRAM - </t>
    </r>
    <r>
      <rPr>
        <b/>
        <u val="single"/>
        <sz val="10"/>
        <color indexed="56"/>
        <rFont val="Arial"/>
        <family val="2"/>
      </rPr>
      <t>SEPARATE SCHEDULE</t>
    </r>
  </si>
  <si>
    <r>
      <t>IF YOUR PROJECT HAS</t>
    </r>
    <r>
      <rPr>
        <b/>
        <sz val="10"/>
        <color indexed="10"/>
        <rFont val="Arial"/>
        <family val="2"/>
      </rPr>
      <t xml:space="preserve"> HOME UNITS</t>
    </r>
    <r>
      <rPr>
        <b/>
        <sz val="10"/>
        <color indexed="56"/>
        <rFont val="Arial"/>
        <family val="2"/>
      </rPr>
      <t>:</t>
    </r>
  </si>
  <si>
    <t xml:space="preserve">Income &amp; Rents above are based on 4-Person Income Limit of $71,200 (HERA Adjusted).   Rent calculations are rounded down to the </t>
  </si>
  <si>
    <t>Fair Market Rent for 2010</t>
  </si>
  <si>
    <r>
      <t>(2)</t>
    </r>
    <r>
      <rPr>
        <sz val="10"/>
        <rFont val="Arial"/>
        <family val="0"/>
      </rPr>
      <t xml:space="preserve"> Other 2010 MFI levels are based on the 4-Person Income Limit of $71,200.  The 1-Person family Income Limit is 70% of the 4-Person Income Limit, the 2-Person family Income Limit is 80% of the 4-Person Income Limit, the 3-Person family Income Limit is 90% of the 4-Person Income Limit.  Each family size larger than four (4) is calculated by an 8% increase per HH member to the 4-Person Income Limit.  (i.e., 5-Person = 108%; 6-Person - 116%; 7-Person = 124%; 8-Person = 132%, and so on.   </t>
    </r>
  </si>
  <si>
    <r>
      <t>(Based on the HUD Portland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Area Median Income as of December 31, 2009:   $71,200 for a family of four.  </t>
    </r>
  </si>
  <si>
    <t xml:space="preserve">               Portland Housing Bureau</t>
  </si>
  <si>
    <t>503-823-2375  |  Fax: 503-823-2387  |  MFI Tables: 503-823-3259</t>
  </si>
  <si>
    <t xml:space="preserve">       421 SW 6th Avenue, Suite 500   |   Portland, OR 97204</t>
  </si>
  <si>
    <r>
      <rPr>
        <b/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Portland-Vancouver-Beaverton, OR-WA MSA = Clackamas, Clark, Columbia, Multnomah, Skamania, Washington &amp; Yamhill Counties</t>
    </r>
  </si>
  <si>
    <r>
      <rPr>
        <b/>
        <vertAlign val="superscript"/>
        <sz val="12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9"/>
        <rFont val="Arial"/>
        <family val="2"/>
      </rPr>
      <t>Rents can be set below the median family income % threshold.  For instance a residential unit may be restricted to households at or below 50% MFI, but have one-bedroom rents (and utilities expenses) that are below $671/month.</t>
    </r>
  </si>
  <si>
    <t>Published by PORTLAND HOUSING BUREAU:    5/28/10                Effective:    5/14/10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</si>
</sst>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&quot;$&quot;#,##0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4"/>
      <color indexed="4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4"/>
      <name val="Book Antiqua"/>
      <family val="1"/>
    </font>
    <font>
      <b/>
      <vertAlign val="superscript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3"/>
      <name val="Arial"/>
      <family val="2"/>
    </font>
    <font>
      <sz val="10"/>
      <color rgb="FF453DEB"/>
      <name val="Arial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4" fillId="0" borderId="0" xfId="42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9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9" fontId="0" fillId="0" borderId="13" xfId="0" applyNumberForma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64" fontId="0" fillId="0" borderId="16" xfId="42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6" xfId="42" applyNumberForma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164" fontId="0" fillId="0" borderId="19" xfId="42" applyNumberFormat="1" applyBorder="1" applyAlignment="1" applyProtection="1">
      <alignment/>
      <protection/>
    </xf>
    <xf numFmtId="164" fontId="0" fillId="0" borderId="19" xfId="42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9" fontId="0" fillId="0" borderId="23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9" fontId="8" fillId="0" borderId="0" xfId="0" applyNumberFormat="1" applyFont="1" applyBorder="1" applyAlignment="1" applyProtection="1">
      <alignment horizontal="center"/>
      <protection/>
    </xf>
    <xf numFmtId="164" fontId="0" fillId="0" borderId="28" xfId="42" applyNumberFormat="1" applyBorder="1" applyAlignment="1" applyProtection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9" fontId="0" fillId="33" borderId="11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64" fontId="11" fillId="0" borderId="0" xfId="42" applyNumberFormat="1" applyFont="1" applyBorder="1" applyAlignment="1" applyProtection="1">
      <alignment horizontal="center"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center" wrapText="1"/>
      <protection/>
    </xf>
    <xf numFmtId="165" fontId="10" fillId="0" borderId="0" xfId="0" applyNumberFormat="1" applyFont="1" applyAlignment="1" applyProtection="1">
      <alignment horizontal="center" vertical="top"/>
      <protection/>
    </xf>
    <xf numFmtId="0" fontId="6" fillId="0" borderId="0" xfId="0" applyNumberFormat="1" applyFont="1" applyAlignment="1" applyProtection="1">
      <alignment horizontal="left" vertical="center" wrapText="1"/>
      <protection/>
    </xf>
    <xf numFmtId="0" fontId="62" fillId="0" borderId="0" xfId="0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64" fontId="0" fillId="0" borderId="28" xfId="42" applyNumberFormat="1" applyFill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0" fillId="10" borderId="0" xfId="0" applyFill="1" applyAlignment="1">
      <alignment/>
    </xf>
    <xf numFmtId="0" fontId="0" fillId="10" borderId="0" xfId="0" applyFill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6" fillId="10" borderId="20" xfId="0" applyFont="1" applyFill="1" applyBorder="1" applyAlignment="1" applyProtection="1">
      <alignment/>
      <protection/>
    </xf>
    <xf numFmtId="9" fontId="6" fillId="10" borderId="22" xfId="0" applyNumberFormat="1" applyFont="1" applyFill="1" applyBorder="1" applyAlignment="1" applyProtection="1">
      <alignment horizontal="center"/>
      <protection/>
    </xf>
    <xf numFmtId="0" fontId="6" fillId="10" borderId="24" xfId="0" applyFont="1" applyFill="1" applyBorder="1" applyAlignment="1" applyProtection="1">
      <alignment/>
      <protection/>
    </xf>
    <xf numFmtId="0" fontId="63" fillId="10" borderId="0" xfId="0" applyFont="1" applyFill="1" applyAlignment="1" applyProtection="1">
      <alignment/>
      <protection/>
    </xf>
    <xf numFmtId="41" fontId="0" fillId="0" borderId="30" xfId="42" applyNumberFormat="1" applyFont="1" applyFill="1" applyBorder="1" applyAlignment="1" applyProtection="1">
      <alignment/>
      <protection/>
    </xf>
    <xf numFmtId="164" fontId="0" fillId="0" borderId="30" xfId="42" applyNumberFormat="1" applyFont="1" applyFill="1" applyBorder="1" applyAlignment="1" applyProtection="1">
      <alignment/>
      <protection/>
    </xf>
    <xf numFmtId="41" fontId="0" fillId="34" borderId="30" xfId="42" applyNumberFormat="1" applyFont="1" applyFill="1" applyBorder="1" applyAlignment="1" applyProtection="1">
      <alignment/>
      <protection/>
    </xf>
    <xf numFmtId="164" fontId="0" fillId="34" borderId="30" xfId="42" applyNumberFormat="1" applyFont="1" applyFill="1" applyBorder="1" applyAlignment="1" applyProtection="1">
      <alignment/>
      <protection/>
    </xf>
    <xf numFmtId="0" fontId="64" fillId="2" borderId="31" xfId="0" applyFont="1" applyFill="1" applyBorder="1" applyAlignment="1" applyProtection="1">
      <alignment/>
      <protection/>
    </xf>
    <xf numFmtId="0" fontId="64" fillId="2" borderId="32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8" fillId="10" borderId="33" xfId="0" applyFont="1" applyFill="1" applyBorder="1" applyAlignment="1" applyProtection="1">
      <alignment horizontal="center"/>
      <protection/>
    </xf>
    <xf numFmtId="9" fontId="8" fillId="10" borderId="34" xfId="0" applyNumberFormat="1" applyFont="1" applyFill="1" applyBorder="1" applyAlignment="1" applyProtection="1">
      <alignment horizontal="center"/>
      <protection/>
    </xf>
    <xf numFmtId="0" fontId="8" fillId="10" borderId="35" xfId="0" applyFont="1" applyFill="1" applyBorder="1" applyAlignment="1" applyProtection="1">
      <alignment horizontal="center"/>
      <protection/>
    </xf>
    <xf numFmtId="164" fontId="8" fillId="10" borderId="36" xfId="42" applyNumberFormat="1" applyFont="1" applyFill="1" applyBorder="1" applyAlignment="1" applyProtection="1">
      <alignment/>
      <protection/>
    </xf>
    <xf numFmtId="164" fontId="8" fillId="10" borderId="26" xfId="42" applyNumberFormat="1" applyFont="1" applyFill="1" applyBorder="1" applyAlignment="1" applyProtection="1">
      <alignment/>
      <protection/>
    </xf>
    <xf numFmtId="164" fontId="0" fillId="0" borderId="15" xfId="42" applyNumberFormat="1" applyBorder="1" applyAlignment="1" applyProtection="1">
      <alignment/>
      <protection/>
    </xf>
    <xf numFmtId="164" fontId="0" fillId="0" borderId="15" xfId="42" applyNumberFormat="1" applyFill="1" applyBorder="1" applyAlignment="1" applyProtection="1">
      <alignment/>
      <protection/>
    </xf>
    <xf numFmtId="164" fontId="8" fillId="10" borderId="27" xfId="42" applyNumberFormat="1" applyFont="1" applyFill="1" applyBorder="1" applyAlignment="1" applyProtection="1">
      <alignment/>
      <protection/>
    </xf>
    <xf numFmtId="41" fontId="65" fillId="0" borderId="0" xfId="42" applyNumberFormat="1" applyFont="1" applyFill="1" applyBorder="1" applyAlignment="1" applyProtection="1">
      <alignment/>
      <protection/>
    </xf>
    <xf numFmtId="164" fontId="65" fillId="0" borderId="0" xfId="42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center"/>
    </xf>
    <xf numFmtId="41" fontId="0" fillId="10" borderId="37" xfId="42" applyNumberFormat="1" applyFont="1" applyFill="1" applyBorder="1" applyAlignment="1" applyProtection="1">
      <alignment/>
      <protection/>
    </xf>
    <xf numFmtId="164" fontId="0" fillId="10" borderId="37" xfId="42" applyNumberFormat="1" applyFont="1" applyFill="1" applyBorder="1" applyAlignment="1" applyProtection="1">
      <alignment/>
      <protection/>
    </xf>
    <xf numFmtId="164" fontId="0" fillId="0" borderId="38" xfId="42" applyNumberFormat="1" applyFont="1" applyFill="1" applyBorder="1" applyAlignment="1" applyProtection="1">
      <alignment/>
      <protection/>
    </xf>
    <xf numFmtId="164" fontId="0" fillId="34" borderId="38" xfId="42" applyNumberFormat="1" applyFont="1" applyFill="1" applyBorder="1" applyAlignment="1" applyProtection="1">
      <alignment/>
      <protection/>
    </xf>
    <xf numFmtId="164" fontId="0" fillId="10" borderId="39" xfId="42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left"/>
    </xf>
    <xf numFmtId="5" fontId="0" fillId="0" borderId="0" xfId="44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5" fontId="0" fillId="0" borderId="26" xfId="44" applyNumberFormat="1" applyFont="1" applyBorder="1" applyAlignment="1" applyProtection="1">
      <alignment horizontal="right"/>
      <protection/>
    </xf>
    <xf numFmtId="5" fontId="0" fillId="0" borderId="26" xfId="0" applyNumberFormat="1" applyBorder="1" applyAlignment="1" applyProtection="1">
      <alignment/>
      <protection/>
    </xf>
    <xf numFmtId="5" fontId="0" fillId="0" borderId="26" xfId="0" applyNumberFormat="1" applyFont="1" applyFill="1" applyBorder="1" applyAlignment="1" applyProtection="1">
      <alignment/>
      <protection/>
    </xf>
    <xf numFmtId="5" fontId="0" fillId="0" borderId="27" xfId="0" applyNumberFormat="1" applyFont="1" applyFill="1" applyBorder="1" applyAlignment="1" applyProtection="1">
      <alignment/>
      <protection/>
    </xf>
    <xf numFmtId="0" fontId="66" fillId="2" borderId="40" xfId="0" applyFont="1" applyFill="1" applyBorder="1" applyAlignment="1" applyProtection="1">
      <alignment horizontal="center"/>
      <protection/>
    </xf>
    <xf numFmtId="0" fontId="66" fillId="2" borderId="0" xfId="0" applyFont="1" applyFill="1" applyBorder="1" applyAlignment="1" applyProtection="1">
      <alignment horizontal="center"/>
      <protection/>
    </xf>
    <xf numFmtId="0" fontId="66" fillId="2" borderId="41" xfId="0" applyFont="1" applyFill="1" applyBorder="1" applyAlignment="1" applyProtection="1">
      <alignment horizontal="center"/>
      <protection/>
    </xf>
    <xf numFmtId="0" fontId="66" fillId="2" borderId="42" xfId="0" applyFont="1" applyFill="1" applyBorder="1" applyAlignment="1" applyProtection="1">
      <alignment horizontal="center"/>
      <protection/>
    </xf>
    <xf numFmtId="0" fontId="64" fillId="2" borderId="4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43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66" fontId="13" fillId="0" borderId="44" xfId="42" applyNumberFormat="1" applyFont="1" applyBorder="1" applyAlignment="1" applyProtection="1">
      <alignment horizontal="center"/>
      <protection/>
    </xf>
    <xf numFmtId="166" fontId="13" fillId="0" borderId="45" xfId="42" applyNumberFormat="1" applyFont="1" applyBorder="1" applyAlignment="1" applyProtection="1">
      <alignment horizontal="center"/>
      <protection/>
    </xf>
    <xf numFmtId="165" fontId="10" fillId="0" borderId="0" xfId="0" applyNumberFormat="1" applyFont="1" applyAlignment="1" applyProtection="1">
      <alignment horizontal="center" vertical="top"/>
      <protection/>
    </xf>
    <xf numFmtId="0" fontId="6" fillId="0" borderId="0" xfId="0" applyNumberFormat="1" applyFont="1" applyAlignment="1" applyProtection="1">
      <alignment horizontal="left" vertical="top" wrapText="1"/>
      <protection/>
    </xf>
    <xf numFmtId="0" fontId="6" fillId="0" borderId="0" xfId="0" applyNumberFormat="1" applyFont="1" applyAlignment="1" applyProtection="1">
      <alignment horizontal="left" vertical="center" wrapText="1"/>
      <protection/>
    </xf>
    <xf numFmtId="0" fontId="66" fillId="2" borderId="46" xfId="0" applyFont="1" applyFill="1" applyBorder="1" applyAlignment="1" applyProtection="1">
      <alignment horizontal="center"/>
      <protection/>
    </xf>
    <xf numFmtId="0" fontId="66" fillId="2" borderId="47" xfId="0" applyFont="1" applyFill="1" applyBorder="1" applyAlignment="1" applyProtection="1">
      <alignment horizontal="center"/>
      <protection/>
    </xf>
    <xf numFmtId="0" fontId="66" fillId="2" borderId="4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43</xdr:row>
      <xdr:rowOff>95250</xdr:rowOff>
    </xdr:from>
    <xdr:to>
      <xdr:col>3</xdr:col>
      <xdr:colOff>571500</xdr:colOff>
      <xdr:row>52</xdr:row>
      <xdr:rowOff>76200</xdr:rowOff>
    </xdr:to>
    <xdr:pic>
      <xdr:nvPicPr>
        <xdr:cNvPr id="1" name="Picture 1" descr="2006 Cit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9029700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3" max="9" width="10.421875" style="0" customWidth="1"/>
    <col min="10" max="10" width="10.8515625" style="0" customWidth="1"/>
    <col min="11" max="12" width="10.421875" style="0" customWidth="1"/>
  </cols>
  <sheetData>
    <row r="1" spans="1:12" ht="18.75" thickBot="1">
      <c r="A1" s="1">
        <v>38717</v>
      </c>
      <c r="B1" s="37" t="s">
        <v>19</v>
      </c>
      <c r="C1" s="2"/>
      <c r="D1" s="2"/>
      <c r="E1" s="2"/>
      <c r="F1" s="2"/>
      <c r="G1" s="2"/>
      <c r="H1" s="2"/>
      <c r="I1" s="123">
        <v>71200</v>
      </c>
      <c r="J1" s="124"/>
      <c r="K1" s="3"/>
      <c r="L1" s="3"/>
    </row>
    <row r="2" spans="2:12" ht="12.75">
      <c r="B2" s="51" t="s">
        <v>36</v>
      </c>
      <c r="L2" s="36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</row>
    <row r="4" spans="1:12" ht="18">
      <c r="A4" s="68" t="s">
        <v>15</v>
      </c>
      <c r="B4" s="61" t="s">
        <v>16</v>
      </c>
      <c r="C4" s="62"/>
      <c r="D4" s="63"/>
      <c r="E4" s="63"/>
      <c r="F4" s="63"/>
      <c r="G4" s="63"/>
      <c r="H4" s="63"/>
      <c r="I4" s="63"/>
      <c r="J4" s="58"/>
      <c r="K4" s="58"/>
      <c r="L4" s="4"/>
    </row>
    <row r="5" spans="1:12" ht="13.5" thickBot="1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4"/>
    </row>
    <row r="6" spans="1:12" ht="13.5" thickTop="1">
      <c r="A6" s="2"/>
      <c r="B6" s="6" t="s">
        <v>0</v>
      </c>
      <c r="C6" s="7"/>
      <c r="D6" s="7"/>
      <c r="E6" s="7"/>
      <c r="F6" s="7"/>
      <c r="G6" s="7"/>
      <c r="H6" s="8"/>
      <c r="I6" s="8"/>
      <c r="J6" s="7"/>
      <c r="K6" s="77">
        <v>2010</v>
      </c>
      <c r="L6" s="115"/>
    </row>
    <row r="7" spans="1:12" ht="12.75">
      <c r="A7" s="2"/>
      <c r="B7" s="9" t="s">
        <v>1</v>
      </c>
      <c r="C7" s="10">
        <v>0.3</v>
      </c>
      <c r="D7" s="10">
        <v>0.4</v>
      </c>
      <c r="E7" s="10">
        <v>0.45</v>
      </c>
      <c r="F7" s="11" t="s">
        <v>2</v>
      </c>
      <c r="G7" s="10">
        <v>0.55</v>
      </c>
      <c r="H7" s="12" t="s">
        <v>3</v>
      </c>
      <c r="I7" s="13">
        <v>0.65</v>
      </c>
      <c r="J7" s="11" t="s">
        <v>4</v>
      </c>
      <c r="K7" s="78">
        <v>1</v>
      </c>
      <c r="L7" s="115"/>
    </row>
    <row r="8" spans="1:12" ht="13.5" thickBot="1">
      <c r="A8" s="2"/>
      <c r="B8" s="14"/>
      <c r="C8" s="15"/>
      <c r="D8" s="15"/>
      <c r="E8" s="15"/>
      <c r="F8" s="15"/>
      <c r="G8" s="15"/>
      <c r="H8" s="16"/>
      <c r="I8" s="16"/>
      <c r="J8" s="15"/>
      <c r="K8" s="79" t="s">
        <v>9</v>
      </c>
      <c r="L8" s="115"/>
    </row>
    <row r="9" spans="1:12" ht="13.5" thickTop="1">
      <c r="A9" s="2"/>
      <c r="B9" s="55">
        <v>1</v>
      </c>
      <c r="C9" s="35">
        <f>F9*2*0.3</f>
        <v>15030</v>
      </c>
      <c r="D9" s="35">
        <f>F9*2*0.4</f>
        <v>20040</v>
      </c>
      <c r="E9" s="35">
        <f>F9*2*0.45</f>
        <v>22545</v>
      </c>
      <c r="F9" s="35">
        <v>25050</v>
      </c>
      <c r="G9" s="35">
        <f>F9*2*0.55</f>
        <v>27555.000000000004</v>
      </c>
      <c r="H9" s="54">
        <f>F9*2*0.6</f>
        <v>30060</v>
      </c>
      <c r="I9" s="54">
        <f>F9*2*0.65</f>
        <v>32565</v>
      </c>
      <c r="J9" s="35">
        <f>F9*2*0.8</f>
        <v>40080</v>
      </c>
      <c r="K9" s="80">
        <f>K12*0.7</f>
        <v>49840</v>
      </c>
      <c r="L9" s="76"/>
    </row>
    <row r="10" spans="1:12" ht="12.75">
      <c r="A10" s="2"/>
      <c r="B10" s="18">
        <v>2</v>
      </c>
      <c r="C10" s="35">
        <f aca="true" t="shared" si="0" ref="C10:C16">F10*2*0.3</f>
        <v>17190</v>
      </c>
      <c r="D10" s="17">
        <f aca="true" t="shared" si="1" ref="D10:D16">F10*2*0.4</f>
        <v>22920</v>
      </c>
      <c r="E10" s="17">
        <f aca="true" t="shared" si="2" ref="E10:E16">F10*2*0.45</f>
        <v>25785</v>
      </c>
      <c r="F10" s="17">
        <v>28650</v>
      </c>
      <c r="G10" s="17">
        <f aca="true" t="shared" si="3" ref="G10:G16">F10*2*0.55</f>
        <v>31515.000000000004</v>
      </c>
      <c r="H10" s="54">
        <f aca="true" t="shared" si="4" ref="H10:H16">F10*2*0.6</f>
        <v>34380</v>
      </c>
      <c r="I10" s="19">
        <f aca="true" t="shared" si="5" ref="I10:I16">F10*2*0.65</f>
        <v>37245</v>
      </c>
      <c r="J10" s="35">
        <f aca="true" t="shared" si="6" ref="J10:J16">F10*2*0.8</f>
        <v>45840</v>
      </c>
      <c r="K10" s="81">
        <f>K12*0.8</f>
        <v>56960</v>
      </c>
      <c r="L10" s="76"/>
    </row>
    <row r="11" spans="1:12" ht="12.75">
      <c r="A11" s="2"/>
      <c r="B11" s="18">
        <v>3</v>
      </c>
      <c r="C11" s="35">
        <f t="shared" si="0"/>
        <v>19320</v>
      </c>
      <c r="D11" s="17">
        <f t="shared" si="1"/>
        <v>25760</v>
      </c>
      <c r="E11" s="17">
        <f t="shared" si="2"/>
        <v>28980</v>
      </c>
      <c r="F11" s="17">
        <v>32200</v>
      </c>
      <c r="G11" s="17">
        <f t="shared" si="3"/>
        <v>35420</v>
      </c>
      <c r="H11" s="54">
        <f t="shared" si="4"/>
        <v>38640</v>
      </c>
      <c r="I11" s="19">
        <f t="shared" si="5"/>
        <v>41860</v>
      </c>
      <c r="J11" s="35">
        <f t="shared" si="6"/>
        <v>51520</v>
      </c>
      <c r="K11" s="81">
        <f>K12*0.9</f>
        <v>64080</v>
      </c>
      <c r="L11" s="76"/>
    </row>
    <row r="12" spans="1:12" ht="12.75">
      <c r="A12" s="2"/>
      <c r="B12" s="18">
        <v>4</v>
      </c>
      <c r="C12" s="35">
        <f t="shared" si="0"/>
        <v>21480</v>
      </c>
      <c r="D12" s="17">
        <f t="shared" si="1"/>
        <v>28640</v>
      </c>
      <c r="E12" s="17">
        <f t="shared" si="2"/>
        <v>32220</v>
      </c>
      <c r="F12" s="17">
        <v>35800</v>
      </c>
      <c r="G12" s="17">
        <f t="shared" si="3"/>
        <v>39380</v>
      </c>
      <c r="H12" s="54">
        <f t="shared" si="4"/>
        <v>42960</v>
      </c>
      <c r="I12" s="19">
        <f t="shared" si="5"/>
        <v>46540</v>
      </c>
      <c r="J12" s="35">
        <f t="shared" si="6"/>
        <v>57280</v>
      </c>
      <c r="K12" s="81">
        <v>71200</v>
      </c>
      <c r="L12" s="76"/>
    </row>
    <row r="13" spans="1:12" ht="12.75">
      <c r="A13" s="2"/>
      <c r="B13" s="18">
        <v>5</v>
      </c>
      <c r="C13" s="35">
        <f t="shared" si="0"/>
        <v>23190</v>
      </c>
      <c r="D13" s="17">
        <f t="shared" si="1"/>
        <v>30920</v>
      </c>
      <c r="E13" s="17">
        <f t="shared" si="2"/>
        <v>34785</v>
      </c>
      <c r="F13" s="17">
        <v>38650</v>
      </c>
      <c r="G13" s="17">
        <f t="shared" si="3"/>
        <v>42515</v>
      </c>
      <c r="H13" s="54">
        <f t="shared" si="4"/>
        <v>46380</v>
      </c>
      <c r="I13" s="19">
        <f t="shared" si="5"/>
        <v>50245</v>
      </c>
      <c r="J13" s="35">
        <f t="shared" si="6"/>
        <v>61840</v>
      </c>
      <c r="K13" s="81">
        <f>K12*1.08</f>
        <v>76896</v>
      </c>
      <c r="L13" s="76"/>
    </row>
    <row r="14" spans="1:12" ht="12.75">
      <c r="A14" s="2"/>
      <c r="B14" s="18">
        <v>6</v>
      </c>
      <c r="C14" s="35">
        <f t="shared" si="0"/>
        <v>24930</v>
      </c>
      <c r="D14" s="17">
        <f t="shared" si="1"/>
        <v>33240</v>
      </c>
      <c r="E14" s="17">
        <f t="shared" si="2"/>
        <v>37395</v>
      </c>
      <c r="F14" s="17">
        <v>41550</v>
      </c>
      <c r="G14" s="17">
        <f t="shared" si="3"/>
        <v>45705.00000000001</v>
      </c>
      <c r="H14" s="54">
        <f t="shared" si="4"/>
        <v>49860</v>
      </c>
      <c r="I14" s="19">
        <f t="shared" si="5"/>
        <v>54015</v>
      </c>
      <c r="J14" s="35">
        <f t="shared" si="6"/>
        <v>66480</v>
      </c>
      <c r="K14" s="81">
        <f>K12*1.16</f>
        <v>82592</v>
      </c>
      <c r="L14" s="76"/>
    </row>
    <row r="15" spans="1:12" ht="12.75">
      <c r="A15" s="2"/>
      <c r="B15" s="18">
        <v>7</v>
      </c>
      <c r="C15" s="35">
        <f t="shared" si="0"/>
        <v>26640</v>
      </c>
      <c r="D15" s="17">
        <f t="shared" si="1"/>
        <v>35520</v>
      </c>
      <c r="E15" s="17">
        <f t="shared" si="2"/>
        <v>39960</v>
      </c>
      <c r="F15" s="17">
        <v>44400</v>
      </c>
      <c r="G15" s="17">
        <f t="shared" si="3"/>
        <v>48840.00000000001</v>
      </c>
      <c r="H15" s="54">
        <f t="shared" si="4"/>
        <v>53280</v>
      </c>
      <c r="I15" s="19">
        <f t="shared" si="5"/>
        <v>57720</v>
      </c>
      <c r="J15" s="35">
        <f t="shared" si="6"/>
        <v>71040</v>
      </c>
      <c r="K15" s="81">
        <f>K12*1.24</f>
        <v>88288</v>
      </c>
      <c r="L15" s="76"/>
    </row>
    <row r="16" spans="1:12" ht="13.5" thickBot="1">
      <c r="A16" s="2"/>
      <c r="B16" s="20">
        <v>8</v>
      </c>
      <c r="C16" s="82">
        <f t="shared" si="0"/>
        <v>28350</v>
      </c>
      <c r="D16" s="21">
        <f t="shared" si="1"/>
        <v>37800</v>
      </c>
      <c r="E16" s="21">
        <f t="shared" si="2"/>
        <v>42525</v>
      </c>
      <c r="F16" s="21">
        <v>47250</v>
      </c>
      <c r="G16" s="21">
        <f t="shared" si="3"/>
        <v>51975.00000000001</v>
      </c>
      <c r="H16" s="83">
        <f t="shared" si="4"/>
        <v>56700</v>
      </c>
      <c r="I16" s="22">
        <f t="shared" si="5"/>
        <v>61425</v>
      </c>
      <c r="J16" s="82">
        <f t="shared" si="6"/>
        <v>75600</v>
      </c>
      <c r="K16" s="84">
        <f>K12*1.32</f>
        <v>93984</v>
      </c>
      <c r="L16" s="76"/>
    </row>
    <row r="17" spans="1:12" ht="15" thickTop="1">
      <c r="A17" s="2"/>
      <c r="B17" s="56" t="s">
        <v>20</v>
      </c>
      <c r="C17" s="57"/>
      <c r="D17" s="57"/>
      <c r="E17" s="57"/>
      <c r="F17" s="57"/>
      <c r="G17" s="57"/>
      <c r="H17" s="57"/>
      <c r="I17" s="57"/>
      <c r="J17" s="57"/>
      <c r="K17" s="2"/>
      <c r="L17" s="4"/>
    </row>
    <row r="18" spans="1:12" ht="12.75">
      <c r="A18" s="2"/>
      <c r="B18" s="60" t="s">
        <v>18</v>
      </c>
      <c r="C18" s="2"/>
      <c r="D18" s="2"/>
      <c r="E18" s="2"/>
      <c r="F18" s="2"/>
      <c r="G18" s="2"/>
      <c r="H18" s="2"/>
      <c r="I18" s="2"/>
      <c r="J18" s="4"/>
      <c r="K18" s="4"/>
      <c r="L18" s="4"/>
    </row>
    <row r="19" spans="1:12" ht="9.75" customHeight="1">
      <c r="A19" s="2"/>
      <c r="B19" s="31"/>
      <c r="K19" s="2"/>
      <c r="L19" s="2"/>
    </row>
    <row r="20" spans="1:12" ht="79.5" customHeight="1">
      <c r="A20" s="125" t="s">
        <v>13</v>
      </c>
      <c r="B20" s="126" t="s">
        <v>21</v>
      </c>
      <c r="C20" s="126"/>
      <c r="D20" s="126"/>
      <c r="E20" s="126"/>
      <c r="F20" s="126"/>
      <c r="G20" s="126"/>
      <c r="H20" s="126"/>
      <c r="I20" s="126"/>
      <c r="J20" s="126"/>
      <c r="K20" s="47"/>
      <c r="L20" s="2"/>
    </row>
    <row r="21" spans="1:12" ht="73.5" customHeight="1">
      <c r="A21" s="125"/>
      <c r="B21" s="127" t="s">
        <v>29</v>
      </c>
      <c r="C21" s="127"/>
      <c r="D21" s="127"/>
      <c r="E21" s="127"/>
      <c r="F21" s="127"/>
      <c r="G21" s="127"/>
      <c r="H21" s="127"/>
      <c r="I21" s="127"/>
      <c r="J21" s="127"/>
      <c r="K21" s="48"/>
      <c r="L21" s="2"/>
    </row>
    <row r="22" spans="1:12" ht="14.25" customHeight="1" thickBo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48"/>
      <c r="L22" s="2"/>
    </row>
    <row r="23" spans="1:12" ht="12.75">
      <c r="A23" s="128" t="s">
        <v>26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30"/>
      <c r="L23" s="2"/>
    </row>
    <row r="24" spans="1:12" ht="12.75">
      <c r="A24" s="110" t="s">
        <v>25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2"/>
      <c r="L24" s="2"/>
    </row>
    <row r="25" spans="1:12" ht="13.5" thickBot="1">
      <c r="A25" s="73"/>
      <c r="B25" s="113" t="s">
        <v>24</v>
      </c>
      <c r="C25" s="114"/>
      <c r="D25" s="114"/>
      <c r="E25" s="114"/>
      <c r="F25" s="114"/>
      <c r="G25" s="114"/>
      <c r="H25" s="114"/>
      <c r="I25" s="114"/>
      <c r="J25" s="114"/>
      <c r="K25" s="74"/>
      <c r="L25" s="2"/>
    </row>
    <row r="26" spans="1:12" ht="12.75">
      <c r="A26" s="2"/>
      <c r="B26" s="52"/>
      <c r="C26" s="53"/>
      <c r="D26" s="53"/>
      <c r="E26" s="53"/>
      <c r="F26" s="53"/>
      <c r="G26" s="53"/>
      <c r="H26" s="53"/>
      <c r="I26" s="53"/>
      <c r="J26" s="53"/>
      <c r="K26" s="2"/>
      <c r="L26" s="2"/>
    </row>
    <row r="27" spans="1:12" ht="12.75">
      <c r="A27" s="64" t="s">
        <v>22</v>
      </c>
      <c r="B27" s="62"/>
      <c r="C27" s="64"/>
      <c r="D27" s="64"/>
      <c r="E27" s="64"/>
      <c r="F27" s="64"/>
      <c r="G27" s="64"/>
      <c r="H27" s="32"/>
      <c r="I27" s="32"/>
      <c r="J27" s="32"/>
      <c r="K27" s="32"/>
      <c r="L27" s="32"/>
    </row>
    <row r="28" spans="1:12" ht="14.25">
      <c r="A28" s="64" t="s">
        <v>23</v>
      </c>
      <c r="B28" s="62"/>
      <c r="C28" s="64"/>
      <c r="D28" s="64"/>
      <c r="E28" s="64"/>
      <c r="F28" s="64"/>
      <c r="G28" s="64"/>
      <c r="H28" s="32"/>
      <c r="I28" s="32"/>
      <c r="J28" s="32"/>
      <c r="K28" s="32"/>
      <c r="L28" s="32"/>
    </row>
    <row r="29" spans="1:12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thickTop="1">
      <c r="A30" s="6" t="s">
        <v>5</v>
      </c>
      <c r="B30" s="23" t="s">
        <v>0</v>
      </c>
      <c r="C30" s="24"/>
      <c r="D30" s="7"/>
      <c r="E30" s="7"/>
      <c r="F30" s="40">
        <v>0.5</v>
      </c>
      <c r="G30" s="7"/>
      <c r="H30" s="8"/>
      <c r="I30" s="40">
        <v>0.65</v>
      </c>
      <c r="J30" s="7"/>
      <c r="K30" s="65"/>
      <c r="L30" s="115"/>
    </row>
    <row r="31" spans="1:12" ht="12.75">
      <c r="A31" s="9" t="s">
        <v>6</v>
      </c>
      <c r="B31" s="25" t="s">
        <v>1</v>
      </c>
      <c r="C31" s="26">
        <v>0.3</v>
      </c>
      <c r="D31" s="10">
        <v>0.4</v>
      </c>
      <c r="E31" s="10">
        <v>0.45</v>
      </c>
      <c r="F31" s="87" t="s">
        <v>12</v>
      </c>
      <c r="G31" s="10">
        <v>0.55</v>
      </c>
      <c r="H31" s="13">
        <v>0.6</v>
      </c>
      <c r="I31" s="87" t="s">
        <v>12</v>
      </c>
      <c r="J31" s="10">
        <v>0.8</v>
      </c>
      <c r="K31" s="66">
        <v>1</v>
      </c>
      <c r="L31" s="115"/>
    </row>
    <row r="32" spans="1:12" ht="13.5" thickBot="1">
      <c r="A32" s="14"/>
      <c r="B32" s="27"/>
      <c r="C32" s="28"/>
      <c r="D32" s="15"/>
      <c r="E32" s="15"/>
      <c r="F32" s="38" t="s">
        <v>10</v>
      </c>
      <c r="G32" s="15"/>
      <c r="H32" s="16"/>
      <c r="I32" s="38" t="s">
        <v>11</v>
      </c>
      <c r="J32" s="15"/>
      <c r="K32" s="67"/>
      <c r="L32" s="115"/>
    </row>
    <row r="33" spans="1:12" ht="13.5" thickTop="1">
      <c r="A33" s="18">
        <v>0</v>
      </c>
      <c r="B33" s="29">
        <v>1</v>
      </c>
      <c r="C33" s="69">
        <f>ROUNDDOWN(+C9*0.3/12,0)</f>
        <v>375</v>
      </c>
      <c r="D33" s="69">
        <f aca="true" t="shared" si="7" ref="D33:K33">ROUNDDOWN(+D9*0.3/12,0)</f>
        <v>501</v>
      </c>
      <c r="E33" s="69">
        <f t="shared" si="7"/>
        <v>563</v>
      </c>
      <c r="F33" s="71">
        <f t="shared" si="7"/>
        <v>626</v>
      </c>
      <c r="G33" s="69">
        <f t="shared" si="7"/>
        <v>688</v>
      </c>
      <c r="H33" s="69">
        <f t="shared" si="7"/>
        <v>751</v>
      </c>
      <c r="I33" s="71">
        <f t="shared" si="7"/>
        <v>814</v>
      </c>
      <c r="J33" s="69">
        <f t="shared" si="7"/>
        <v>1002</v>
      </c>
      <c r="K33" s="88">
        <f t="shared" si="7"/>
        <v>1246</v>
      </c>
      <c r="L33" s="85"/>
    </row>
    <row r="34" spans="1:12" ht="12.75">
      <c r="A34" s="18">
        <v>1</v>
      </c>
      <c r="B34" s="29">
        <v>1.5</v>
      </c>
      <c r="C34" s="70">
        <f>ROUNDDOWN(SUM(C9+C10)/2*0.3/12,0)</f>
        <v>402</v>
      </c>
      <c r="D34" s="70">
        <f>ROUNDDOWN(SUM(D9+D10)/2*0.3/12,0)</f>
        <v>537</v>
      </c>
      <c r="E34" s="70">
        <f aca="true" t="shared" si="8" ref="E34:K34">ROUNDDOWN(SUM(E9+E10)/2*0.3/12,0)</f>
        <v>604</v>
      </c>
      <c r="F34" s="72">
        <f t="shared" si="8"/>
        <v>671</v>
      </c>
      <c r="G34" s="70">
        <f t="shared" si="8"/>
        <v>738</v>
      </c>
      <c r="H34" s="70">
        <f t="shared" si="8"/>
        <v>805</v>
      </c>
      <c r="I34" s="72">
        <f t="shared" si="8"/>
        <v>872</v>
      </c>
      <c r="J34" s="70">
        <f t="shared" si="8"/>
        <v>1074</v>
      </c>
      <c r="K34" s="89">
        <f t="shared" si="8"/>
        <v>1335</v>
      </c>
      <c r="L34" s="86"/>
    </row>
    <row r="35" spans="1:12" ht="12.75">
      <c r="A35" s="18">
        <v>2</v>
      </c>
      <c r="B35" s="29">
        <v>3</v>
      </c>
      <c r="C35" s="70">
        <f>ROUNDDOWN(+C11*0.3/12,0)</f>
        <v>483</v>
      </c>
      <c r="D35" s="70">
        <f aca="true" t="shared" si="9" ref="D35:K35">ROUNDDOWN(+D11*0.3/12,0)</f>
        <v>644</v>
      </c>
      <c r="E35" s="70">
        <f t="shared" si="9"/>
        <v>724</v>
      </c>
      <c r="F35" s="72">
        <f t="shared" si="9"/>
        <v>805</v>
      </c>
      <c r="G35" s="70">
        <f t="shared" si="9"/>
        <v>885</v>
      </c>
      <c r="H35" s="70">
        <f t="shared" si="9"/>
        <v>966</v>
      </c>
      <c r="I35" s="72">
        <f t="shared" si="9"/>
        <v>1046</v>
      </c>
      <c r="J35" s="70">
        <f t="shared" si="9"/>
        <v>1288</v>
      </c>
      <c r="K35" s="89">
        <f t="shared" si="9"/>
        <v>1602</v>
      </c>
      <c r="L35" s="86"/>
    </row>
    <row r="36" spans="1:12" ht="12.75">
      <c r="A36" s="18">
        <v>3</v>
      </c>
      <c r="B36" s="29">
        <v>4.5</v>
      </c>
      <c r="C36" s="70">
        <f>ROUNDDOWN(SUM(C12+C13)/2*0.3/12,0)</f>
        <v>558</v>
      </c>
      <c r="D36" s="70">
        <f aca="true" t="shared" si="10" ref="D36:K36">ROUNDDOWN(SUM(D12+D13)/2*0.3/12,0)</f>
        <v>744</v>
      </c>
      <c r="E36" s="70">
        <f t="shared" si="10"/>
        <v>837</v>
      </c>
      <c r="F36" s="72">
        <f t="shared" si="10"/>
        <v>930</v>
      </c>
      <c r="G36" s="70">
        <f t="shared" si="10"/>
        <v>1023</v>
      </c>
      <c r="H36" s="70">
        <f t="shared" si="10"/>
        <v>1116</v>
      </c>
      <c r="I36" s="72">
        <f t="shared" si="10"/>
        <v>1209</v>
      </c>
      <c r="J36" s="70">
        <f t="shared" si="10"/>
        <v>1489</v>
      </c>
      <c r="K36" s="89">
        <f t="shared" si="10"/>
        <v>1851</v>
      </c>
      <c r="L36" s="86"/>
    </row>
    <row r="37" spans="1:12" ht="12.75">
      <c r="A37" s="18">
        <v>4</v>
      </c>
      <c r="B37" s="29">
        <v>6</v>
      </c>
      <c r="C37" s="70">
        <f>ROUNDDOWN(C14*0.3/12,0)</f>
        <v>623</v>
      </c>
      <c r="D37" s="70">
        <f aca="true" t="shared" si="11" ref="D37:K37">ROUNDDOWN(D14*0.3/12,0)</f>
        <v>831</v>
      </c>
      <c r="E37" s="70">
        <f t="shared" si="11"/>
        <v>934</v>
      </c>
      <c r="F37" s="72">
        <f t="shared" si="11"/>
        <v>1038</v>
      </c>
      <c r="G37" s="70">
        <f t="shared" si="11"/>
        <v>1142</v>
      </c>
      <c r="H37" s="70">
        <f t="shared" si="11"/>
        <v>1246</v>
      </c>
      <c r="I37" s="72">
        <f t="shared" si="11"/>
        <v>1350</v>
      </c>
      <c r="J37" s="70">
        <f t="shared" si="11"/>
        <v>1662</v>
      </c>
      <c r="K37" s="89">
        <f t="shared" si="11"/>
        <v>2064</v>
      </c>
      <c r="L37" s="86"/>
    </row>
    <row r="38" spans="1:12" ht="13.5" thickBot="1">
      <c r="A38" s="20">
        <v>5</v>
      </c>
      <c r="B38" s="30">
        <v>7.5</v>
      </c>
      <c r="C38" s="90">
        <f>ROUNDDOWN(SUM(C15+C16)/2*0.3/12,0)</f>
        <v>687</v>
      </c>
      <c r="D38" s="90">
        <f aca="true" t="shared" si="12" ref="D38:K38">ROUNDDOWN(SUM(D15+D16)/2*0.3/12,0)</f>
        <v>916</v>
      </c>
      <c r="E38" s="90">
        <f t="shared" si="12"/>
        <v>1031</v>
      </c>
      <c r="F38" s="91">
        <f t="shared" si="12"/>
        <v>1145</v>
      </c>
      <c r="G38" s="90">
        <f t="shared" si="12"/>
        <v>1260</v>
      </c>
      <c r="H38" s="90">
        <f t="shared" si="12"/>
        <v>1374</v>
      </c>
      <c r="I38" s="91">
        <f t="shared" si="12"/>
        <v>1489</v>
      </c>
      <c r="J38" s="90">
        <f t="shared" si="12"/>
        <v>1833</v>
      </c>
      <c r="K38" s="92">
        <f t="shared" si="12"/>
        <v>2278</v>
      </c>
      <c r="L38" s="86"/>
    </row>
    <row r="39" spans="1:12" ht="18" customHeight="1" thickTop="1">
      <c r="A39" s="75" t="s">
        <v>30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2"/>
    </row>
    <row r="40" spans="1:12" ht="12.75">
      <c r="A40" s="116" t="s">
        <v>27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2"/>
    </row>
    <row r="41" spans="1:12" ht="12.75">
      <c r="A41" s="117" t="s">
        <v>17</v>
      </c>
      <c r="B41" s="118"/>
      <c r="C41" s="75"/>
      <c r="D41" s="75"/>
      <c r="E41" s="75"/>
      <c r="F41" s="75"/>
      <c r="G41" s="75"/>
      <c r="H41" s="75"/>
      <c r="I41" s="75"/>
      <c r="J41" s="59"/>
      <c r="K41" s="75"/>
      <c r="L41" s="2"/>
    </row>
    <row r="42" spans="1:12" ht="12.75">
      <c r="A42" s="4"/>
      <c r="B42" s="2"/>
      <c r="C42" s="2"/>
      <c r="D42" s="2"/>
      <c r="E42" s="2"/>
      <c r="F42" s="2"/>
      <c r="G42" s="2"/>
      <c r="H42" s="2"/>
      <c r="I42" s="2"/>
      <c r="J42" s="34"/>
      <c r="K42" s="2"/>
      <c r="L42" s="2"/>
    </row>
    <row r="43" spans="1:12" ht="13.5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</row>
    <row r="44" spans="6:16" ht="13.5" thickTop="1">
      <c r="F44" s="41"/>
      <c r="G44" s="97"/>
      <c r="H44" s="133" t="s">
        <v>28</v>
      </c>
      <c r="I44" s="134"/>
      <c r="J44" s="135"/>
      <c r="K44" s="99"/>
      <c r="N44" s="97"/>
      <c r="O44" s="97"/>
      <c r="P44" s="97"/>
    </row>
    <row r="45" spans="7:16" ht="12.75">
      <c r="G45" s="103"/>
      <c r="H45" s="136" t="s">
        <v>7</v>
      </c>
      <c r="I45" s="137"/>
      <c r="J45" s="105" t="s">
        <v>8</v>
      </c>
      <c r="K45" s="44"/>
      <c r="L45" s="2"/>
      <c r="N45" s="103"/>
      <c r="O45" s="103"/>
      <c r="P45" s="43"/>
    </row>
    <row r="46" spans="7:16" ht="12.75">
      <c r="G46" s="104"/>
      <c r="H46" s="138" t="s">
        <v>14</v>
      </c>
      <c r="I46" s="139"/>
      <c r="J46" s="106">
        <v>469</v>
      </c>
      <c r="K46" s="42"/>
      <c r="N46" s="104"/>
      <c r="O46" s="104"/>
      <c r="P46" s="94"/>
    </row>
    <row r="47" spans="7:16" ht="12.75">
      <c r="G47" s="98"/>
      <c r="H47" s="121">
        <v>0</v>
      </c>
      <c r="I47" s="122"/>
      <c r="J47" s="107">
        <v>626</v>
      </c>
      <c r="K47" s="42"/>
      <c r="N47" s="98"/>
      <c r="O47" s="98"/>
      <c r="P47" s="95"/>
    </row>
    <row r="48" spans="7:16" ht="12.75">
      <c r="G48" s="98"/>
      <c r="H48" s="121">
        <v>1</v>
      </c>
      <c r="I48" s="122"/>
      <c r="J48" s="107">
        <v>726</v>
      </c>
      <c r="K48" s="45"/>
      <c r="N48" s="98"/>
      <c r="O48" s="98"/>
      <c r="P48" s="95"/>
    </row>
    <row r="49" spans="7:16" ht="12.75">
      <c r="G49" s="98"/>
      <c r="H49" s="121">
        <v>2</v>
      </c>
      <c r="I49" s="122"/>
      <c r="J49" s="107">
        <v>839</v>
      </c>
      <c r="K49" s="45"/>
      <c r="N49" s="98"/>
      <c r="O49" s="98"/>
      <c r="P49" s="95"/>
    </row>
    <row r="50" spans="7:16" ht="12.75">
      <c r="G50" s="98"/>
      <c r="H50" s="121">
        <v>3</v>
      </c>
      <c r="I50" s="122"/>
      <c r="J50" s="107">
        <v>1222</v>
      </c>
      <c r="K50" s="45"/>
      <c r="N50" s="98"/>
      <c r="O50" s="98"/>
      <c r="P50" s="95"/>
    </row>
    <row r="51" spans="7:16" ht="12.75">
      <c r="G51" s="98"/>
      <c r="H51" s="121">
        <v>4</v>
      </c>
      <c r="I51" s="122"/>
      <c r="J51" s="107">
        <v>1467</v>
      </c>
      <c r="K51" s="45"/>
      <c r="N51" s="98"/>
      <c r="O51" s="98"/>
      <c r="P51" s="95"/>
    </row>
    <row r="52" spans="7:16" ht="12.75">
      <c r="G52" s="98"/>
      <c r="H52" s="121">
        <v>5</v>
      </c>
      <c r="I52" s="122"/>
      <c r="J52" s="108">
        <v>1687</v>
      </c>
      <c r="K52" s="45"/>
      <c r="N52" s="98"/>
      <c r="O52" s="98"/>
      <c r="P52" s="96"/>
    </row>
    <row r="53" spans="7:16" ht="13.5" thickBot="1">
      <c r="G53" s="98"/>
      <c r="H53" s="131">
        <v>6</v>
      </c>
      <c r="I53" s="132"/>
      <c r="J53" s="109">
        <v>1907</v>
      </c>
      <c r="K53" s="46"/>
      <c r="N53" s="98"/>
      <c r="O53" s="98"/>
      <c r="P53" s="96"/>
    </row>
    <row r="54" spans="1:11" ht="19.5" thickTop="1">
      <c r="A54" s="93" t="s">
        <v>31</v>
      </c>
      <c r="H54" s="98"/>
      <c r="I54" s="98"/>
      <c r="J54" s="96"/>
      <c r="K54" s="46"/>
    </row>
    <row r="55" spans="1:11" ht="12.75">
      <c r="A55" s="100" t="s">
        <v>33</v>
      </c>
      <c r="H55" s="98"/>
      <c r="I55" s="98"/>
      <c r="J55" s="96"/>
      <c r="K55" s="46"/>
    </row>
    <row r="56" spans="1:11" ht="12.75">
      <c r="A56" s="101" t="s">
        <v>32</v>
      </c>
      <c r="H56" s="98"/>
      <c r="I56" s="98"/>
      <c r="J56" s="96"/>
      <c r="K56" s="46"/>
    </row>
    <row r="57" spans="1:11" ht="23.25" customHeight="1">
      <c r="A57" s="102" t="s">
        <v>34</v>
      </c>
      <c r="F57" s="41"/>
      <c r="G57" s="41"/>
      <c r="H57" s="41"/>
      <c r="I57" s="41"/>
      <c r="J57" s="41"/>
      <c r="K57" s="41"/>
    </row>
    <row r="58" spans="1:12" ht="15.75" customHeight="1">
      <c r="A58" s="119" t="s">
        <v>35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33"/>
    </row>
    <row r="59" spans="1:12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33"/>
    </row>
    <row r="60" spans="1:11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</sheetData>
  <sheetProtection selectLockedCells="1"/>
  <mergeCells count="22">
    <mergeCell ref="H44:J44"/>
    <mergeCell ref="H45:I45"/>
    <mergeCell ref="H46:I46"/>
    <mergeCell ref="H47:I47"/>
    <mergeCell ref="H48:I48"/>
    <mergeCell ref="H49:I49"/>
    <mergeCell ref="I1:J1"/>
    <mergeCell ref="L6:L8"/>
    <mergeCell ref="A20:A21"/>
    <mergeCell ref="B20:J20"/>
    <mergeCell ref="B21:J21"/>
    <mergeCell ref="A23:K23"/>
    <mergeCell ref="A24:K24"/>
    <mergeCell ref="B25:J25"/>
    <mergeCell ref="L30:L32"/>
    <mergeCell ref="A40:K40"/>
    <mergeCell ref="A41:B41"/>
    <mergeCell ref="A58:K59"/>
    <mergeCell ref="H50:I50"/>
    <mergeCell ref="H51:I51"/>
    <mergeCell ref="H52:I52"/>
    <mergeCell ref="H53:I53"/>
  </mergeCells>
  <printOptions horizontalCentered="1"/>
  <pageMargins left="0.25" right="0.25" top="0.25" bottom="0.25" header="0" footer="0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Development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Stratton</dc:creator>
  <cp:keywords/>
  <dc:description/>
  <cp:lastModifiedBy>Sheryl L. Stratton</cp:lastModifiedBy>
  <cp:lastPrinted>2010-05-28T21:54:00Z</cp:lastPrinted>
  <dcterms:created xsi:type="dcterms:W3CDTF">2006-04-26T16:04:25Z</dcterms:created>
  <dcterms:modified xsi:type="dcterms:W3CDTF">2010-05-28T22:35:25Z</dcterms:modified>
  <cp:category/>
  <cp:version/>
  <cp:contentType/>
  <cp:contentStatus/>
</cp:coreProperties>
</file>