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815" yWindow="65296" windowWidth="15480" windowHeight="11640" tabRatio="500" activeTab="2"/>
  </bookViews>
  <sheets>
    <sheet name="Orig" sheetId="1" r:id="rId1"/>
    <sheet name="062206" sheetId="2" r:id="rId2"/>
    <sheet name="111907" sheetId="3" r:id="rId3"/>
    <sheet name="Sheet2" sheetId="4" r:id="rId4"/>
    <sheet name="Sheet3" sheetId="5" r:id="rId5"/>
  </sheets>
  <definedNames>
    <definedName name="_xlnm.Print_Area" localSheetId="2">'111907'!$A$1:$M$45</definedName>
  </definedNames>
  <calcPr fullCalcOnLoad="1"/>
</workbook>
</file>

<file path=xl/sharedStrings.xml><?xml version="1.0" encoding="utf-8"?>
<sst xmlns="http://schemas.openxmlformats.org/spreadsheetml/2006/main" count="92" uniqueCount="42">
  <si>
    <t>Personnel</t>
  </si>
  <si>
    <t>Barry Messer, Principal Investigator</t>
  </si>
  <si>
    <t>N/C</t>
  </si>
  <si>
    <t>Lisa Libby, Research Assistant</t>
  </si>
  <si>
    <t>7/1/06 - 9/30/06 Wage Agreement</t>
  </si>
  <si>
    <t>&lt;$18,522 9/mos&gt;</t>
  </si>
  <si>
    <t>6/16/07 - 6/30/07 @ 1.0 FTE</t>
  </si>
  <si>
    <t>Student Hourly, Naturscaping GIS</t>
  </si>
  <si>
    <t>200 hrs @ $12/hr</t>
  </si>
  <si>
    <t>Total Personnel</t>
  </si>
  <si>
    <t>Fringe Benefits</t>
  </si>
  <si>
    <t>Libby @ 9%</t>
  </si>
  <si>
    <t>Student Hourly @ 2%</t>
  </si>
  <si>
    <t>GRA  AY @ 2%</t>
  </si>
  <si>
    <t>GRA SU @ 9%</t>
  </si>
  <si>
    <t>Total Fringe Benefits</t>
  </si>
  <si>
    <t>Total Personnel Costs</t>
  </si>
  <si>
    <t>Travel</t>
  </si>
  <si>
    <t>Services &amp; Supplies</t>
  </si>
  <si>
    <t>Total Direct Costs</t>
  </si>
  <si>
    <t>Total Indirect Costs @ 26% of TDC</t>
  </si>
  <si>
    <t>Total Project Costs</t>
  </si>
  <si>
    <t>Other</t>
  </si>
  <si>
    <t>Tuition Remission supplied by GS</t>
  </si>
  <si>
    <t>Stephen Shackman, Graduate Research Assistant</t>
  </si>
  <si>
    <t>9/16/06 - 6/15/07 @ 0.49 FTE</t>
  </si>
  <si>
    <t>Student Hourly</t>
  </si>
  <si>
    <t>Conference</t>
  </si>
  <si>
    <t>Local Travel</t>
  </si>
  <si>
    <t>Total Travel</t>
  </si>
  <si>
    <t>9/16/07 - 6/15/08 @ 0.49 FTE</t>
  </si>
  <si>
    <t>6/16/08 - 6/30/08 @ 1.0 FTE</t>
  </si>
  <si>
    <t>7/1/07 - 9/15/07 @ .65 FTE</t>
  </si>
  <si>
    <t>247 hrs @ $12/hr</t>
  </si>
  <si>
    <t>&lt;$20,214 9/mos&gt;</t>
  </si>
  <si>
    <t xml:space="preserve">12/1/07 - 6/30/08 @ .49 FTE </t>
  </si>
  <si>
    <t>&lt;20,214 9/mos&gt;</t>
  </si>
  <si>
    <t>GRA AY @ 2%</t>
  </si>
  <si>
    <t>Change</t>
  </si>
  <si>
    <t>Total Budget</t>
  </si>
  <si>
    <t>Budget</t>
  </si>
  <si>
    <t>Graduate Researh Asst. (Wage Agreement)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</si>
</sst>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7">
    <font>
      <sz val="10"/>
      <name val="Times"/>
      <family val="0"/>
    </font>
    <font>
      <b/>
      <sz val="10"/>
      <name val="Times"/>
      <family val="0"/>
    </font>
    <font>
      <i/>
      <sz val="10"/>
      <name val="Times"/>
      <family val="0"/>
    </font>
    <font>
      <b/>
      <i/>
      <sz val="10"/>
      <name val="Times"/>
      <family val="0"/>
    </font>
    <font>
      <u val="single"/>
      <sz val="15"/>
      <color indexed="12"/>
      <name val="Times"/>
      <family val="0"/>
    </font>
    <font>
      <u val="single"/>
      <sz val="15"/>
      <color indexed="61"/>
      <name val="Times"/>
      <family val="0"/>
    </font>
    <font>
      <sz val="8"/>
      <name val="Times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1" fillId="0" borderId="0" xfId="0" applyFont="1" applyAlignment="1">
      <alignment/>
    </xf>
    <xf numFmtId="165" fontId="0" fillId="0" borderId="0" xfId="17" applyNumberFormat="1" applyAlignment="1">
      <alignment/>
    </xf>
    <xf numFmtId="165" fontId="0" fillId="0" borderId="0" xfId="17" applyNumberFormat="1" applyAlignment="1">
      <alignment horizontal="right"/>
    </xf>
    <xf numFmtId="165" fontId="1" fillId="0" borderId="0" xfId="17" applyNumberFormat="1" applyFont="1" applyAlignment="1">
      <alignment/>
    </xf>
    <xf numFmtId="0" fontId="0" fillId="0" borderId="0" xfId="0" applyFont="1" applyAlignment="1">
      <alignment horizontal="left" indent="1"/>
    </xf>
    <xf numFmtId="165" fontId="0" fillId="0" borderId="0" xfId="17" applyNumberFormat="1" applyAlignment="1">
      <alignment/>
    </xf>
    <xf numFmtId="165" fontId="0" fillId="0" borderId="0" xfId="17" applyNumberFormat="1" applyAlignment="1">
      <alignment horizontal="right"/>
    </xf>
    <xf numFmtId="0" fontId="3" fillId="0" borderId="0" xfId="0" applyFont="1" applyAlignment="1">
      <alignment/>
    </xf>
    <xf numFmtId="165" fontId="3" fillId="0" borderId="0" xfId="17" applyNumberFormat="1" applyFont="1" applyAlignment="1">
      <alignment/>
    </xf>
    <xf numFmtId="0" fontId="0" fillId="0" borderId="0" xfId="0" applyFont="1" applyAlignment="1">
      <alignment/>
    </xf>
    <xf numFmtId="165" fontId="0" fillId="0" borderId="0" xfId="17" applyNumberFormat="1" applyFont="1" applyAlignment="1">
      <alignment/>
    </xf>
    <xf numFmtId="0" fontId="0" fillId="0" borderId="0" xfId="0" applyFill="1" applyAlignment="1">
      <alignment horizontal="left" indent="2"/>
    </xf>
    <xf numFmtId="0" fontId="0" fillId="0" borderId="0" xfId="0" applyFill="1" applyAlignment="1">
      <alignment/>
    </xf>
    <xf numFmtId="165" fontId="0" fillId="0" borderId="0" xfId="17" applyNumberFormat="1" applyFill="1" applyAlignment="1">
      <alignment/>
    </xf>
    <xf numFmtId="0" fontId="0" fillId="2" borderId="0" xfId="0" applyFill="1" applyAlignment="1">
      <alignment horizontal="left" indent="1"/>
    </xf>
    <xf numFmtId="0" fontId="0" fillId="2" borderId="0" xfId="0" applyFill="1" applyAlignment="1">
      <alignment/>
    </xf>
    <xf numFmtId="165" fontId="0" fillId="2" borderId="0" xfId="17" applyNumberFormat="1" applyFill="1" applyAlignment="1">
      <alignment/>
    </xf>
    <xf numFmtId="0" fontId="0" fillId="2" borderId="0" xfId="0" applyFill="1" applyAlignment="1">
      <alignment horizontal="left" indent="2"/>
    </xf>
    <xf numFmtId="0" fontId="0" fillId="0" borderId="0" xfId="0" applyFill="1" applyAlignment="1">
      <alignment horizontal="left" indent="1"/>
    </xf>
    <xf numFmtId="0" fontId="0" fillId="3" borderId="0" xfId="0" applyFill="1" applyAlignment="1">
      <alignment horizontal="left" indent="1"/>
    </xf>
    <xf numFmtId="0" fontId="0" fillId="3" borderId="0" xfId="0" applyFill="1" applyAlignment="1">
      <alignment/>
    </xf>
    <xf numFmtId="165" fontId="0" fillId="3" borderId="0" xfId="17" applyNumberFormat="1" applyFill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3" borderId="0" xfId="0" applyNumberFormat="1" applyFill="1" applyAlignment="1">
      <alignment/>
    </xf>
    <xf numFmtId="165" fontId="1" fillId="3" borderId="0" xfId="0" applyNumberFormat="1" applyFont="1" applyFill="1" applyAlignment="1">
      <alignment/>
    </xf>
    <xf numFmtId="0" fontId="0" fillId="3" borderId="1" xfId="0" applyFill="1" applyBorder="1" applyAlignment="1">
      <alignment/>
    </xf>
    <xf numFmtId="0" fontId="0" fillId="0" borderId="1" xfId="0" applyBorder="1" applyAlignment="1">
      <alignment/>
    </xf>
    <xf numFmtId="165" fontId="0" fillId="3" borderId="1" xfId="17" applyNumberFormat="1" applyFill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41" fontId="1" fillId="3" borderId="1" xfId="0" applyNumberFormat="1" applyFont="1" applyFill="1" applyBorder="1" applyAlignment="1">
      <alignment/>
    </xf>
    <xf numFmtId="165" fontId="1" fillId="0" borderId="2" xfId="17" applyNumberFormat="1" applyFont="1" applyBorder="1" applyAlignment="1">
      <alignment/>
    </xf>
    <xf numFmtId="0" fontId="1" fillId="0" borderId="3" xfId="0" applyFont="1" applyBorder="1" applyAlignment="1">
      <alignment/>
    </xf>
    <xf numFmtId="165" fontId="0" fillId="3" borderId="2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0"/>
  <sheetViews>
    <sheetView zoomScale="150" zoomScaleNormal="150" workbookViewId="0" topLeftCell="A1">
      <selection activeCell="A10" sqref="A10:IV10"/>
    </sheetView>
  </sheetViews>
  <sheetFormatPr defaultColWidth="9.00390625" defaultRowHeight="12.75"/>
  <cols>
    <col min="1" max="5" width="12.00390625" style="0" customWidth="1"/>
    <col min="6" max="8" width="0" style="0" hidden="1" customWidth="1"/>
    <col min="9" max="9" width="12.00390625" style="0" customWidth="1"/>
    <col min="10" max="10" width="6.875" style="0" customWidth="1"/>
    <col min="11" max="11" width="11.375" style="4" bestFit="1" customWidth="1"/>
    <col min="12" max="16384" width="12.00390625" style="0" customWidth="1"/>
  </cols>
  <sheetData>
    <row r="3" ht="12.75">
      <c r="A3" s="3" t="s">
        <v>0</v>
      </c>
    </row>
    <row r="4" spans="1:11" ht="12.75">
      <c r="A4" s="1" t="s">
        <v>1</v>
      </c>
      <c r="K4" s="5" t="s">
        <v>2</v>
      </c>
    </row>
    <row r="5" ht="12.75">
      <c r="A5" s="1"/>
    </row>
    <row r="6" ht="12.75">
      <c r="A6" s="1" t="s">
        <v>3</v>
      </c>
    </row>
    <row r="7" spans="1:11" ht="12.75">
      <c r="A7" s="2" t="s">
        <v>4</v>
      </c>
      <c r="K7" s="4">
        <v>9000</v>
      </c>
    </row>
    <row r="8" ht="12.75">
      <c r="A8" s="1"/>
    </row>
    <row r="9" ht="12.75">
      <c r="A9" s="1" t="s">
        <v>24</v>
      </c>
    </row>
    <row r="10" spans="1:11" ht="12.75">
      <c r="A10" s="2" t="s">
        <v>25</v>
      </c>
      <c r="D10" t="s">
        <v>5</v>
      </c>
      <c r="F10">
        <f>18522/9</f>
        <v>2058</v>
      </c>
      <c r="G10">
        <v>0.49</v>
      </c>
      <c r="H10">
        <v>9</v>
      </c>
      <c r="K10" s="4">
        <f>ROUND(F10*G10*H10,0)</f>
        <v>9076</v>
      </c>
    </row>
    <row r="11" spans="1:11" ht="12.75">
      <c r="A11" s="2" t="s">
        <v>6</v>
      </c>
      <c r="D11" t="s">
        <v>5</v>
      </c>
      <c r="K11" s="4">
        <v>980</v>
      </c>
    </row>
    <row r="12" ht="12.75">
      <c r="A12" s="1"/>
    </row>
    <row r="13" ht="12.75">
      <c r="A13" s="1" t="s">
        <v>7</v>
      </c>
    </row>
    <row r="14" spans="1:11" ht="12.75">
      <c r="A14" s="2" t="s">
        <v>8</v>
      </c>
      <c r="K14" s="4">
        <f>200*12</f>
        <v>2400</v>
      </c>
    </row>
    <row r="16" spans="1:11" s="3" customFormat="1" ht="12.75">
      <c r="A16" s="3" t="s">
        <v>9</v>
      </c>
      <c r="K16" s="6">
        <f>SUM(K7:K15)</f>
        <v>21456</v>
      </c>
    </row>
    <row r="18" spans="1:11" s="3" customFormat="1" ht="12.75">
      <c r="A18" s="3" t="s">
        <v>10</v>
      </c>
      <c r="K18" s="6"/>
    </row>
    <row r="19" spans="1:11" ht="12.75">
      <c r="A19" s="1" t="s">
        <v>11</v>
      </c>
      <c r="K19" s="4">
        <f>K7*0.09</f>
        <v>810</v>
      </c>
    </row>
    <row r="20" spans="1:11" ht="12.75">
      <c r="A20" s="1" t="s">
        <v>13</v>
      </c>
      <c r="K20" s="4">
        <f>K10*0.02</f>
        <v>181.52</v>
      </c>
    </row>
    <row r="21" spans="1:11" ht="12.75">
      <c r="A21" s="1" t="s">
        <v>14</v>
      </c>
      <c r="K21" s="4">
        <f>K11*0.09</f>
        <v>88.2</v>
      </c>
    </row>
    <row r="22" spans="1:11" ht="12.75">
      <c r="A22" s="1" t="s">
        <v>12</v>
      </c>
      <c r="K22" s="4">
        <f>K14*0.02</f>
        <v>48</v>
      </c>
    </row>
    <row r="24" spans="1:11" s="3" customFormat="1" ht="12.75">
      <c r="A24" s="3" t="s">
        <v>15</v>
      </c>
      <c r="K24" s="6">
        <f>SUM(K19:K23)</f>
        <v>1127.72</v>
      </c>
    </row>
    <row r="26" spans="1:11" s="3" customFormat="1" ht="12.75">
      <c r="A26" s="3" t="s">
        <v>16</v>
      </c>
      <c r="K26" s="6">
        <f>K24+K16</f>
        <v>22583.72</v>
      </c>
    </row>
    <row r="28" spans="1:11" s="3" customFormat="1" ht="12.75">
      <c r="A28" s="3" t="s">
        <v>17</v>
      </c>
      <c r="K28" s="6">
        <v>400</v>
      </c>
    </row>
    <row r="29" s="3" customFormat="1" ht="12.75">
      <c r="K29" s="6"/>
    </row>
    <row r="30" spans="1:11" s="3" customFormat="1" ht="12.75">
      <c r="A30" s="3" t="s">
        <v>18</v>
      </c>
      <c r="K30" s="6">
        <v>825.5</v>
      </c>
    </row>
    <row r="31" s="3" customFormat="1" ht="12.75">
      <c r="K31" s="6"/>
    </row>
    <row r="32" spans="1:11" s="3" customFormat="1" ht="12.75">
      <c r="A32" s="3" t="s">
        <v>22</v>
      </c>
      <c r="K32" s="6"/>
    </row>
    <row r="33" spans="1:11" s="3" customFormat="1" ht="12.75">
      <c r="A33" s="7" t="s">
        <v>23</v>
      </c>
      <c r="K33" s="6">
        <v>0</v>
      </c>
    </row>
    <row r="34" s="3" customFormat="1" ht="12.75">
      <c r="K34" s="6"/>
    </row>
    <row r="35" s="3" customFormat="1" ht="12.75">
      <c r="K35" s="6"/>
    </row>
    <row r="36" spans="1:11" s="3" customFormat="1" ht="12.75">
      <c r="A36" s="3" t="s">
        <v>19</v>
      </c>
      <c r="K36" s="6">
        <f>K30+K28+K26</f>
        <v>23809.22</v>
      </c>
    </row>
    <row r="37" s="3" customFormat="1" ht="12.75">
      <c r="K37" s="6"/>
    </row>
    <row r="38" spans="1:11" s="3" customFormat="1" ht="12.75">
      <c r="A38" s="3" t="s">
        <v>20</v>
      </c>
      <c r="K38" s="6">
        <f>K36*0.26</f>
        <v>6190.3972</v>
      </c>
    </row>
    <row r="39" s="3" customFormat="1" ht="12.75">
      <c r="K39" s="6"/>
    </row>
    <row r="40" spans="1:11" s="3" customFormat="1" ht="12.75">
      <c r="A40" s="3" t="s">
        <v>21</v>
      </c>
      <c r="K40" s="6">
        <f>K38+K36</f>
        <v>29999.6172</v>
      </c>
    </row>
  </sheetData>
  <printOptions horizontalCentered="1"/>
  <pageMargins left="0.7480314960629921" right="0.7480314960629921" top="0.984251968503937" bottom="0.984251968503937" header="0.5118110236220472" footer="0.5118110236220472"/>
  <pageSetup orientation="portrait" paperSize="9"/>
  <headerFooter alignWithMargins="0">
    <oddHeader>&amp;C
2006 - 2007 Community Watershed Project
Operating Budget&amp;R&amp;8Exhibit 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K40"/>
  <sheetViews>
    <sheetView zoomScale="150" zoomScaleNormal="150" workbookViewId="0" topLeftCell="A13">
      <selection activeCell="D34" sqref="D34"/>
    </sheetView>
  </sheetViews>
  <sheetFormatPr defaultColWidth="9.00390625" defaultRowHeight="12.75"/>
  <cols>
    <col min="1" max="5" width="12.00390625" style="0" customWidth="1"/>
    <col min="6" max="8" width="11.00390625" style="0" customWidth="1"/>
    <col min="9" max="9" width="12.00390625" style="0" customWidth="1"/>
    <col min="10" max="10" width="6.875" style="0" customWidth="1"/>
    <col min="11" max="11" width="11.375" style="8" bestFit="1" customWidth="1"/>
    <col min="12" max="16384" width="12.00390625" style="0" customWidth="1"/>
  </cols>
  <sheetData>
    <row r="3" ht="12.75">
      <c r="A3" s="3" t="s">
        <v>0</v>
      </c>
    </row>
    <row r="4" spans="1:11" ht="12.75">
      <c r="A4" s="1" t="s">
        <v>1</v>
      </c>
      <c r="K4" s="9" t="s">
        <v>2</v>
      </c>
    </row>
    <row r="5" ht="12.75">
      <c r="A5" s="1"/>
    </row>
    <row r="6" spans="1:11" ht="12.75">
      <c r="A6" s="17" t="s">
        <v>24</v>
      </c>
      <c r="B6" s="18"/>
      <c r="C6" s="18"/>
      <c r="D6" s="18"/>
      <c r="E6" s="18"/>
      <c r="F6" s="18"/>
      <c r="G6" s="18"/>
      <c r="H6" s="18"/>
      <c r="I6" s="18"/>
      <c r="J6" s="18"/>
      <c r="K6" s="19"/>
    </row>
    <row r="7" spans="1:11" ht="12.75">
      <c r="A7" s="20" t="s">
        <v>32</v>
      </c>
      <c r="B7" s="18"/>
      <c r="C7" s="18"/>
      <c r="D7" s="18" t="s">
        <v>34</v>
      </c>
      <c r="E7" s="18"/>
      <c r="F7" s="18">
        <f>20214/9</f>
        <v>2246</v>
      </c>
      <c r="G7" s="18">
        <v>0.65</v>
      </c>
      <c r="H7" s="18">
        <v>2.5</v>
      </c>
      <c r="I7" s="18"/>
      <c r="J7" s="18"/>
      <c r="K7" s="19">
        <f>F7*G7*H7</f>
        <v>3649.75</v>
      </c>
    </row>
    <row r="8" spans="1:11" ht="12.75">
      <c r="A8" s="20" t="s">
        <v>30</v>
      </c>
      <c r="B8" s="18"/>
      <c r="C8" s="18"/>
      <c r="D8" s="18" t="s">
        <v>34</v>
      </c>
      <c r="E8" s="18"/>
      <c r="F8" s="18">
        <f>20214/9</f>
        <v>2246</v>
      </c>
      <c r="G8" s="18">
        <v>0.49</v>
      </c>
      <c r="H8" s="18">
        <v>9</v>
      </c>
      <c r="I8" s="18"/>
      <c r="J8" s="18"/>
      <c r="K8" s="19">
        <f>ROUND(F8*G8*H8,0)</f>
        <v>9905</v>
      </c>
    </row>
    <row r="9" spans="1:11" ht="12.75">
      <c r="A9" s="20" t="s">
        <v>31</v>
      </c>
      <c r="B9" s="18"/>
      <c r="C9" s="18"/>
      <c r="D9" s="18" t="s">
        <v>34</v>
      </c>
      <c r="E9" s="18"/>
      <c r="F9" s="18">
        <f>20214/9</f>
        <v>2246</v>
      </c>
      <c r="G9" s="18">
        <v>1</v>
      </c>
      <c r="H9" s="18">
        <v>0.5</v>
      </c>
      <c r="I9" s="18"/>
      <c r="J9" s="18"/>
      <c r="K9" s="19">
        <f>F9*G9*H9</f>
        <v>1123</v>
      </c>
    </row>
    <row r="10" ht="12.75">
      <c r="A10" s="1"/>
    </row>
    <row r="11" ht="12.75">
      <c r="A11" s="1" t="s">
        <v>26</v>
      </c>
    </row>
    <row r="12" spans="1:11" ht="12.75">
      <c r="A12" s="14" t="s">
        <v>33</v>
      </c>
      <c r="B12" s="15"/>
      <c r="K12" s="16">
        <f>247*12</f>
        <v>2964</v>
      </c>
    </row>
    <row r="14" spans="1:11" s="3" customFormat="1" ht="12.75">
      <c r="A14" s="3" t="s">
        <v>9</v>
      </c>
      <c r="K14" s="6">
        <f>SUM(K6:K13)</f>
        <v>17641.75</v>
      </c>
    </row>
    <row r="16" spans="1:11" s="3" customFormat="1" ht="12.75">
      <c r="A16" s="3" t="s">
        <v>10</v>
      </c>
      <c r="K16" s="6"/>
    </row>
    <row r="17" spans="1:11" ht="12.75">
      <c r="A17" s="1" t="s">
        <v>13</v>
      </c>
      <c r="K17" s="8">
        <f>K8*0.02</f>
        <v>198.1</v>
      </c>
    </row>
    <row r="18" spans="1:11" ht="12.75">
      <c r="A18" s="1" t="s">
        <v>14</v>
      </c>
      <c r="K18" s="8">
        <f>(K7+K9)*0.09-1</f>
        <v>428.54749999999996</v>
      </c>
    </row>
    <row r="19" spans="1:11" ht="12.75">
      <c r="A19" s="1" t="s">
        <v>12</v>
      </c>
      <c r="K19" s="8">
        <f>K12*0.02</f>
        <v>59.28</v>
      </c>
    </row>
    <row r="21" spans="1:11" s="3" customFormat="1" ht="12.75">
      <c r="A21" s="3" t="s">
        <v>15</v>
      </c>
      <c r="K21" s="6">
        <f>SUM(K17:K20)</f>
        <v>685.9274999999999</v>
      </c>
    </row>
    <row r="23" spans="1:11" s="3" customFormat="1" ht="12.75">
      <c r="A23" s="3" t="s">
        <v>16</v>
      </c>
      <c r="K23" s="6">
        <f>K21+K14</f>
        <v>18327.6775</v>
      </c>
    </row>
    <row r="25" spans="1:11" s="3" customFormat="1" ht="12.75">
      <c r="A25" s="3" t="s">
        <v>17</v>
      </c>
      <c r="K25" s="6"/>
    </row>
    <row r="26" spans="1:11" s="3" customFormat="1" ht="12.75">
      <c r="A26" s="7" t="s">
        <v>27</v>
      </c>
      <c r="K26" s="13">
        <v>1300</v>
      </c>
    </row>
    <row r="27" spans="1:11" s="10" customFormat="1" ht="13.5">
      <c r="A27" s="7" t="s">
        <v>28</v>
      </c>
      <c r="K27" s="13">
        <v>200</v>
      </c>
    </row>
    <row r="28" spans="1:11" s="10" customFormat="1" ht="13.5">
      <c r="A28" s="12"/>
      <c r="K28" s="11"/>
    </row>
    <row r="29" spans="1:11" s="3" customFormat="1" ht="12.75">
      <c r="A29" s="3" t="s">
        <v>29</v>
      </c>
      <c r="K29" s="6">
        <f>SUM(K26:K28)</f>
        <v>1500</v>
      </c>
    </row>
    <row r="30" s="3" customFormat="1" ht="12.75">
      <c r="K30" s="6"/>
    </row>
    <row r="31" spans="1:11" s="3" customFormat="1" ht="12.75">
      <c r="A31" s="3" t="s">
        <v>18</v>
      </c>
      <c r="K31" s="6">
        <v>807</v>
      </c>
    </row>
    <row r="32" s="3" customFormat="1" ht="12.75">
      <c r="K32" s="6"/>
    </row>
    <row r="33" spans="1:11" s="3" customFormat="1" ht="12.75">
      <c r="A33" s="3" t="s">
        <v>22</v>
      </c>
      <c r="K33" s="6"/>
    </row>
    <row r="34" spans="1:11" s="3" customFormat="1" ht="12.75">
      <c r="A34" s="7" t="s">
        <v>23</v>
      </c>
      <c r="K34" s="6">
        <v>0</v>
      </c>
    </row>
    <row r="35" s="3" customFormat="1" ht="12.75">
      <c r="K35" s="6"/>
    </row>
    <row r="36" spans="1:11" s="3" customFormat="1" ht="12.75">
      <c r="A36" s="3" t="s">
        <v>19</v>
      </c>
      <c r="K36" s="6">
        <f>K31+K29+K23</f>
        <v>20634.6775</v>
      </c>
    </row>
    <row r="37" s="3" customFormat="1" ht="12.75">
      <c r="K37" s="6"/>
    </row>
    <row r="38" spans="1:11" s="3" customFormat="1" ht="12.75">
      <c r="A38" s="3" t="s">
        <v>20</v>
      </c>
      <c r="K38" s="6">
        <f>ROUND(K36*0.26,0)</f>
        <v>5365</v>
      </c>
    </row>
    <row r="39" s="3" customFormat="1" ht="12.75">
      <c r="K39" s="6"/>
    </row>
    <row r="40" spans="1:11" s="3" customFormat="1" ht="12.75">
      <c r="A40" s="3" t="s">
        <v>21</v>
      </c>
      <c r="K40" s="6">
        <f>K38+K36</f>
        <v>25999.6775</v>
      </c>
    </row>
  </sheetData>
  <printOptions horizontalCentered="1"/>
  <pageMargins left="0.748031496062992" right="0.748031496062992" top="0.984251968503937" bottom="0.984251968503937" header="0.511811023622047" footer="0.511811023622047"/>
  <pageSetup orientation="portrait" paperSize="9"/>
  <headerFooter alignWithMargins="0">
    <oddHeader>&amp;C
2007-2008 Community Watershed Project
Operating Budget&amp;R&amp;8Exhibit B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N46"/>
  <sheetViews>
    <sheetView tabSelected="1" zoomScale="150" zoomScaleNormal="150" workbookViewId="0" topLeftCell="A1">
      <selection activeCell="C2" sqref="C2"/>
    </sheetView>
  </sheetViews>
  <sheetFormatPr defaultColWidth="9.00390625" defaultRowHeight="12.75"/>
  <cols>
    <col min="1" max="5" width="12.00390625" style="0" customWidth="1"/>
    <col min="6" max="8" width="11.00390625" style="0" hidden="1" customWidth="1"/>
    <col min="9" max="9" width="12.00390625" style="0" hidden="1" customWidth="1"/>
    <col min="10" max="10" width="6.875" style="0" hidden="1" customWidth="1"/>
    <col min="11" max="11" width="11.375" style="8" bestFit="1" customWidth="1"/>
    <col min="12" max="16384" width="12.00390625" style="0" customWidth="1"/>
  </cols>
  <sheetData>
    <row r="3" spans="1:13" ht="12.75">
      <c r="A3" s="3" t="s">
        <v>0</v>
      </c>
      <c r="K3" s="13" t="s">
        <v>40</v>
      </c>
      <c r="L3" s="29" t="s">
        <v>38</v>
      </c>
      <c r="M3" s="23" t="s">
        <v>39</v>
      </c>
    </row>
    <row r="4" spans="1:13" ht="12.75">
      <c r="A4" s="1" t="s">
        <v>1</v>
      </c>
      <c r="K4" s="9" t="s">
        <v>2</v>
      </c>
      <c r="L4" s="30"/>
      <c r="M4" s="27"/>
    </row>
    <row r="5" spans="1:13" ht="12.75">
      <c r="A5" s="1"/>
      <c r="L5" s="30"/>
      <c r="M5" s="23"/>
    </row>
    <row r="6" spans="1:13" ht="12.75">
      <c r="A6" s="21" t="s">
        <v>24</v>
      </c>
      <c r="B6" s="15"/>
      <c r="C6" s="15"/>
      <c r="D6" s="15"/>
      <c r="E6" s="15"/>
      <c r="F6" s="15"/>
      <c r="G6" s="15"/>
      <c r="H6" s="15"/>
      <c r="I6" s="15"/>
      <c r="J6" s="15"/>
      <c r="K6" s="16"/>
      <c r="L6" s="30"/>
      <c r="M6" s="23"/>
    </row>
    <row r="7" spans="1:13" ht="12.75">
      <c r="A7" s="14" t="s">
        <v>32</v>
      </c>
      <c r="B7" s="15"/>
      <c r="C7" s="15"/>
      <c r="D7" s="15" t="s">
        <v>34</v>
      </c>
      <c r="E7" s="15"/>
      <c r="F7" s="15">
        <f>20214/9</f>
        <v>2246</v>
      </c>
      <c r="G7" s="15">
        <v>0.65</v>
      </c>
      <c r="H7" s="15">
        <v>2.5</v>
      </c>
      <c r="I7" s="15"/>
      <c r="J7" s="15"/>
      <c r="K7" s="16">
        <f>F7*G7*H7</f>
        <v>3649.75</v>
      </c>
      <c r="L7" s="30"/>
      <c r="M7" s="27"/>
    </row>
    <row r="8" spans="1:13" ht="12.75">
      <c r="A8" s="14" t="s">
        <v>30</v>
      </c>
      <c r="B8" s="15"/>
      <c r="C8" s="15"/>
      <c r="D8" s="15" t="s">
        <v>34</v>
      </c>
      <c r="E8" s="15"/>
      <c r="F8" s="15">
        <f>20214/9</f>
        <v>2246</v>
      </c>
      <c r="G8" s="15">
        <v>0.49</v>
      </c>
      <c r="H8" s="15">
        <v>9</v>
      </c>
      <c r="I8" s="15"/>
      <c r="J8" s="15"/>
      <c r="K8" s="16">
        <f>ROUND(F8*G8*H8,0)</f>
        <v>9905</v>
      </c>
      <c r="L8" s="30"/>
      <c r="M8" s="27"/>
    </row>
    <row r="9" spans="1:13" ht="12.75">
      <c r="A9" s="14" t="s">
        <v>31</v>
      </c>
      <c r="B9" s="15"/>
      <c r="C9" s="15"/>
      <c r="D9" s="15" t="s">
        <v>34</v>
      </c>
      <c r="E9" s="15"/>
      <c r="F9" s="15">
        <f>20214/9</f>
        <v>2246</v>
      </c>
      <c r="G9" s="15">
        <v>1</v>
      </c>
      <c r="H9" s="15">
        <v>0.5</v>
      </c>
      <c r="I9" s="15"/>
      <c r="J9" s="15"/>
      <c r="K9" s="16">
        <f>F9*G9*H9</f>
        <v>1123</v>
      </c>
      <c r="L9" s="30"/>
      <c r="M9" s="27"/>
    </row>
    <row r="10" spans="1:13" ht="12.75">
      <c r="A10" s="1"/>
      <c r="L10" s="30"/>
      <c r="M10" s="27"/>
    </row>
    <row r="11" spans="1:13" ht="12.75">
      <c r="A11" s="22" t="s">
        <v>41</v>
      </c>
      <c r="B11" s="23"/>
      <c r="C11" s="23"/>
      <c r="D11" s="23"/>
      <c r="E11" s="23"/>
      <c r="F11" s="23"/>
      <c r="G11" s="23"/>
      <c r="H11" s="23"/>
      <c r="I11" s="23"/>
      <c r="J11" s="23"/>
      <c r="K11" s="24"/>
      <c r="L11" s="29"/>
      <c r="M11" s="27"/>
    </row>
    <row r="12" spans="1:13" ht="12.75">
      <c r="A12" s="22" t="s">
        <v>35</v>
      </c>
      <c r="B12" s="23"/>
      <c r="C12" s="23"/>
      <c r="D12" s="23" t="s">
        <v>36</v>
      </c>
      <c r="E12" s="23"/>
      <c r="F12" s="23">
        <f>20214/9</f>
        <v>2246</v>
      </c>
      <c r="G12" s="23">
        <v>0.49</v>
      </c>
      <c r="H12" s="23">
        <v>7</v>
      </c>
      <c r="I12" s="23"/>
      <c r="J12" s="23"/>
      <c r="K12" s="24"/>
      <c r="L12" s="31">
        <f>F12*G12*H12</f>
        <v>7703.78</v>
      </c>
      <c r="M12" s="27">
        <f>K12+L12</f>
        <v>7703.78</v>
      </c>
    </row>
    <row r="13" spans="1:13" ht="12.75">
      <c r="A13" s="1"/>
      <c r="L13" s="30"/>
      <c r="M13" s="27"/>
    </row>
    <row r="14" spans="1:13" ht="12.75">
      <c r="A14" s="1" t="s">
        <v>26</v>
      </c>
      <c r="L14" s="30"/>
      <c r="M14" s="27"/>
    </row>
    <row r="15" spans="1:13" ht="12.75">
      <c r="A15" s="14" t="s">
        <v>33</v>
      </c>
      <c r="B15" s="15"/>
      <c r="K15" s="16">
        <f>247*12</f>
        <v>2964</v>
      </c>
      <c r="L15" s="30"/>
      <c r="M15" s="27"/>
    </row>
    <row r="16" spans="12:13" ht="12.75">
      <c r="L16" s="30"/>
      <c r="M16" s="27"/>
    </row>
    <row r="17" spans="1:13" s="3" customFormat="1" ht="12.75">
      <c r="A17" s="3" t="s">
        <v>9</v>
      </c>
      <c r="K17" s="6">
        <f>SUM(K6:K16)</f>
        <v>17641.75</v>
      </c>
      <c r="L17" s="32"/>
      <c r="M17" s="27"/>
    </row>
    <row r="18" spans="12:13" ht="12.75">
      <c r="L18" s="30"/>
      <c r="M18" s="27"/>
    </row>
    <row r="19" spans="1:13" s="3" customFormat="1" ht="12.75">
      <c r="A19" s="3" t="s">
        <v>10</v>
      </c>
      <c r="K19" s="6"/>
      <c r="L19" s="32"/>
      <c r="M19" s="27"/>
    </row>
    <row r="20" spans="1:13" ht="12.75">
      <c r="A20" s="1" t="s">
        <v>13</v>
      </c>
      <c r="K20" s="8">
        <f>K8*0.02</f>
        <v>198.1</v>
      </c>
      <c r="L20" s="30"/>
      <c r="M20" s="27"/>
    </row>
    <row r="21" spans="1:13" ht="12.75">
      <c r="A21" s="1" t="s">
        <v>14</v>
      </c>
      <c r="K21" s="8">
        <f>(K7+K9)*0.09-1</f>
        <v>428.54749999999996</v>
      </c>
      <c r="L21" s="30"/>
      <c r="M21" s="27"/>
    </row>
    <row r="22" spans="1:13" ht="12.75">
      <c r="A22" s="23" t="s">
        <v>37</v>
      </c>
      <c r="B22" s="23"/>
      <c r="C22" s="23"/>
      <c r="D22" s="23"/>
      <c r="E22" s="23"/>
      <c r="F22" s="23"/>
      <c r="G22" s="23"/>
      <c r="H22" s="23"/>
      <c r="I22" s="23"/>
      <c r="J22" s="23"/>
      <c r="K22" s="24"/>
      <c r="L22" s="31">
        <f>L12*0.02</f>
        <v>154.0756</v>
      </c>
      <c r="M22" s="27">
        <f>K22+L22</f>
        <v>154.0756</v>
      </c>
    </row>
    <row r="23" spans="1:13" ht="12.75">
      <c r="A23" s="1" t="s">
        <v>12</v>
      </c>
      <c r="K23" s="8">
        <f>K15*0.02</f>
        <v>59.28</v>
      </c>
      <c r="L23" s="30"/>
      <c r="M23" s="27"/>
    </row>
    <row r="24" spans="12:13" ht="12.75">
      <c r="L24" s="30"/>
      <c r="M24" s="27"/>
    </row>
    <row r="25" spans="1:13" s="3" customFormat="1" ht="12.75">
      <c r="A25" s="3" t="s">
        <v>15</v>
      </c>
      <c r="K25" s="6">
        <f>SUM(K20:K23)</f>
        <v>685.9274999999999</v>
      </c>
      <c r="L25" s="32"/>
      <c r="M25" s="27"/>
    </row>
    <row r="26" spans="12:13" ht="12.75">
      <c r="L26" s="30"/>
      <c r="M26" s="27"/>
    </row>
    <row r="27" spans="1:13" s="3" customFormat="1" ht="12.75">
      <c r="A27" s="3" t="s">
        <v>16</v>
      </c>
      <c r="K27" s="6">
        <f>K25+K17</f>
        <v>18327.6775</v>
      </c>
      <c r="L27" s="32"/>
      <c r="M27" s="27"/>
    </row>
    <row r="28" spans="12:13" ht="12.75">
      <c r="L28" s="30"/>
      <c r="M28" s="27"/>
    </row>
    <row r="29" spans="1:13" s="3" customFormat="1" ht="12.75">
      <c r="A29" s="3" t="s">
        <v>17</v>
      </c>
      <c r="K29" s="6"/>
      <c r="L29" s="32"/>
      <c r="M29" s="27"/>
    </row>
    <row r="30" spans="1:13" s="3" customFormat="1" ht="12.75">
      <c r="A30" s="7" t="s">
        <v>27</v>
      </c>
      <c r="K30" s="13">
        <v>1300</v>
      </c>
      <c r="L30" s="32"/>
      <c r="M30" s="27"/>
    </row>
    <row r="31" spans="1:13" s="10" customFormat="1" ht="13.5">
      <c r="A31" s="7" t="s">
        <v>28</v>
      </c>
      <c r="K31" s="13">
        <v>200</v>
      </c>
      <c r="L31" s="33"/>
      <c r="M31" s="27"/>
    </row>
    <row r="32" spans="1:13" s="10" customFormat="1" ht="13.5">
      <c r="A32" s="12"/>
      <c r="K32" s="11"/>
      <c r="L32" s="33"/>
      <c r="M32" s="27"/>
    </row>
    <row r="33" spans="1:13" s="3" customFormat="1" ht="12.75">
      <c r="A33" s="3" t="s">
        <v>29</v>
      </c>
      <c r="K33" s="6">
        <f>SUM(K30:K32)</f>
        <v>1500</v>
      </c>
      <c r="L33" s="32"/>
      <c r="M33" s="27"/>
    </row>
    <row r="34" spans="11:13" s="3" customFormat="1" ht="12.75">
      <c r="K34" s="6"/>
      <c r="L34" s="32"/>
      <c r="M34" s="27"/>
    </row>
    <row r="35" spans="1:13" s="3" customFormat="1" ht="12.75">
      <c r="A35" s="3" t="s">
        <v>18</v>
      </c>
      <c r="K35" s="6">
        <v>807</v>
      </c>
      <c r="L35" s="32"/>
      <c r="M35" s="27"/>
    </row>
    <row r="36" spans="11:13" s="3" customFormat="1" ht="12.75">
      <c r="K36" s="6"/>
      <c r="L36" s="32"/>
      <c r="M36" s="27"/>
    </row>
    <row r="37" spans="1:13" s="3" customFormat="1" ht="12.75">
      <c r="A37" s="3" t="s">
        <v>22</v>
      </c>
      <c r="K37" s="6"/>
      <c r="L37" s="32"/>
      <c r="M37" s="27"/>
    </row>
    <row r="38" spans="1:13" s="3" customFormat="1" ht="12.75">
      <c r="A38" s="7" t="s">
        <v>23</v>
      </c>
      <c r="K38" s="6">
        <v>0</v>
      </c>
      <c r="L38" s="32"/>
      <c r="M38" s="27"/>
    </row>
    <row r="39" spans="11:13" s="3" customFormat="1" ht="12.75">
      <c r="K39" s="6"/>
      <c r="L39" s="32"/>
      <c r="M39" s="27"/>
    </row>
    <row r="40" spans="1:13" s="3" customFormat="1" ht="12.75">
      <c r="A40" s="3" t="s">
        <v>19</v>
      </c>
      <c r="K40" s="6">
        <f>K35+K33+K27</f>
        <v>20634.6775</v>
      </c>
      <c r="L40" s="32"/>
      <c r="M40" s="27"/>
    </row>
    <row r="41" spans="11:13" s="3" customFormat="1" ht="12.75">
      <c r="K41" s="6"/>
      <c r="L41" s="32"/>
      <c r="M41" s="27"/>
    </row>
    <row r="42" spans="1:14" s="3" customFormat="1" ht="12.75">
      <c r="A42" s="3" t="s">
        <v>20</v>
      </c>
      <c r="K42" s="6">
        <f>ROUND(K40*0.26,0)</f>
        <v>5365</v>
      </c>
      <c r="L42" s="34">
        <f>ROUND(L22+L12,0)*0.26</f>
        <v>2043.0800000000002</v>
      </c>
      <c r="M42" s="27">
        <f>K42+L42</f>
        <v>7408.08</v>
      </c>
      <c r="N42" s="25"/>
    </row>
    <row r="43" spans="11:13" s="3" customFormat="1" ht="12.75">
      <c r="K43" s="35"/>
      <c r="L43" s="36"/>
      <c r="M43" s="37"/>
    </row>
    <row r="44" spans="1:13" s="3" customFormat="1" ht="12.75">
      <c r="A44" s="3" t="s">
        <v>21</v>
      </c>
      <c r="K44" s="6">
        <f>K42+K40</f>
        <v>25999.6775</v>
      </c>
      <c r="L44" s="34">
        <f>SUM(L4:L43)</f>
        <v>9900.9356</v>
      </c>
      <c r="M44" s="28">
        <f>K44+L44</f>
        <v>35900.6131</v>
      </c>
    </row>
    <row r="46" spans="12:13" ht="12.75">
      <c r="L46" s="26"/>
      <c r="M46" s="26"/>
    </row>
  </sheetData>
  <printOptions horizontalCentered="1"/>
  <pageMargins left="0.748031496062992" right="0.748031496062992" top="0.984251968503937" bottom="0.984251968503937" header="0.511811023622047" footer="0.511811023622047"/>
  <pageSetup orientation="portrait" r:id="rId1"/>
  <headerFooter alignWithMargins="0">
    <oddHeader>&amp;C
2007-2008 Community Watershed Project
Operating Budget&amp;R&amp;8Attachment B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2.00390625" style="0" customWidth="1"/>
  </cols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2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Wayne McFetridge</dc:creator>
  <cp:keywords/>
  <dc:description/>
  <cp:lastModifiedBy> </cp:lastModifiedBy>
  <cp:lastPrinted>2007-12-17T20:59:48Z</cp:lastPrinted>
  <dcterms:created xsi:type="dcterms:W3CDTF">2006-06-15T18:02:03Z</dcterms:created>
  <dcterms:modified xsi:type="dcterms:W3CDTF">2008-02-14T17:50:46Z</dcterms:modified>
  <cp:category/>
  <cp:version/>
  <cp:contentType/>
  <cp:contentStatus/>
</cp:coreProperties>
</file>