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015" tabRatio="870" activeTab="0"/>
  </bookViews>
  <sheets>
    <sheet name="Final Estimate" sheetId="1" r:id="rId1"/>
  </sheets>
  <definedNames>
    <definedName name="Engineers_Estimate">#REF!</definedName>
    <definedName name="Item1_SchA_EE">#REF!</definedName>
    <definedName name="Item1_SchB_EE">#REF!</definedName>
    <definedName name="Total_SchA_EE">#REF!</definedName>
    <definedName name="Total_SchB_EE">#REF!</definedName>
  </definedNames>
  <calcPr fullCalcOnLoad="1"/>
</workbook>
</file>

<file path=xl/sharedStrings.xml><?xml version="1.0" encoding="utf-8"?>
<sst xmlns="http://schemas.openxmlformats.org/spreadsheetml/2006/main" count="51" uniqueCount="45">
  <si>
    <t>CITY OF PORTLAND, OREGON</t>
  </si>
  <si>
    <t>BUREAU OF TRANSPORTATION ENGINEERING AND DEVELOPMENT</t>
  </si>
  <si>
    <t>Portland Office of Transportation</t>
  </si>
  <si>
    <t>Advertising</t>
  </si>
  <si>
    <t>LID Construction Fund - Superintendence</t>
  </si>
  <si>
    <t>Administrative overhead on project management and engineering @ 23.36%</t>
  </si>
  <si>
    <t>Construction Total</t>
  </si>
  <si>
    <t>Engineering Total</t>
  </si>
  <si>
    <t>Project Management</t>
  </si>
  <si>
    <t>Total Local Improvement District billing</t>
  </si>
  <si>
    <t>Construction</t>
  </si>
  <si>
    <t>Engineering</t>
  </si>
  <si>
    <t>Auditor's Costs</t>
  </si>
  <si>
    <t>Overhead</t>
  </si>
  <si>
    <t>Project Closeout</t>
  </si>
  <si>
    <t>TOTAL PROJECT COSTS</t>
  </si>
  <si>
    <t>Property Owner Share</t>
  </si>
  <si>
    <t>Other Funding</t>
  </si>
  <si>
    <t>TOTAL PROJECT FUNDING</t>
  </si>
  <si>
    <t>SUBTOTAL INCURRED COSTS</t>
  </si>
  <si>
    <t>Increase (decrease) from estimated to final assessment</t>
  </si>
  <si>
    <t>Estimated assessment at LID formation</t>
  </si>
  <si>
    <t>Street</t>
  </si>
  <si>
    <t>Base Contract</t>
  </si>
  <si>
    <t>Change Orders</t>
  </si>
  <si>
    <t>Construction Claim</t>
  </si>
  <si>
    <t>Changes in Quantities</t>
  </si>
  <si>
    <t>Design Engineering</t>
  </si>
  <si>
    <t>Stormwater</t>
  </si>
  <si>
    <t>Construction Engineering</t>
  </si>
  <si>
    <t>Credits</t>
  </si>
  <si>
    <t>Water Bureau</t>
  </si>
  <si>
    <t>LID Construction Fund - Interest Credit</t>
  </si>
  <si>
    <t>Slide Repair</t>
  </si>
  <si>
    <t>Other Credit</t>
  </si>
  <si>
    <t>Absorption of Overhead</t>
  </si>
  <si>
    <t>Nauru payment prior to LID formation</t>
  </si>
  <si>
    <t>Copenhagen Utilities &amp; Construction Inc.</t>
  </si>
  <si>
    <t>Total property owner billing</t>
  </si>
  <si>
    <t>Payment from escrow due upon final assessment</t>
  </si>
  <si>
    <t>Partial Payment</t>
  </si>
  <si>
    <t>Final Payment</t>
  </si>
  <si>
    <t>Advertising for Final Assessment Ordinance</t>
  </si>
  <si>
    <t>LID Construction Fund - Progress Payment Interest through 9/18/02</t>
  </si>
  <si>
    <t>SUBTOTAL PENDING COSTS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</si>
</sst>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_);_(* \(#,##0.0\);_(* &quot;-&quot;??_);_(@_)"/>
    <numFmt numFmtId="167" formatCode="_(* #,##0_);_(* \(#,##0\);_(* &quot;-&quot;??_);_(@_)"/>
    <numFmt numFmtId="168" formatCode="#,###,###,##0.00"/>
    <numFmt numFmtId="169" formatCode="###,###,###,##0.00\ ;\(###,###,###,##0.00\)"/>
    <numFmt numFmtId="170" formatCode="###,###,###,##0.00"/>
    <numFmt numFmtId="171" formatCode="&quot;$&quot;#,##0.00"/>
  </numFmts>
  <fonts count="8">
    <font>
      <sz val="10"/>
      <name val="Arial"/>
      <family val="0"/>
    </font>
    <font>
      <b/>
      <sz val="10"/>
      <name val="Arial"/>
      <family val="0"/>
    </font>
    <font>
      <i/>
      <sz val="10"/>
      <name val="Arial"/>
      <family val="0"/>
    </font>
    <font>
      <b/>
      <i/>
      <sz val="10"/>
      <name val="Arial"/>
      <family val="0"/>
    </font>
    <font>
      <u val="single"/>
      <sz val="10"/>
      <name val="Arial"/>
      <family val="2"/>
    </font>
    <font>
      <sz val="12"/>
      <name val="Arial"/>
      <family val="2"/>
    </font>
    <font>
      <b/>
      <sz val="12"/>
      <name val="Arial"/>
      <family val="2"/>
    </font>
    <font>
      <sz val="11"/>
      <name val="Arial"/>
      <family val="2"/>
    </font>
  </fonts>
  <fills count="2">
    <fill>
      <patternFill/>
    </fill>
    <fill>
      <patternFill patternType="gray125"/>
    </fill>
  </fills>
  <borders count="6">
    <border>
      <left/>
      <right/>
      <top/>
      <bottom/>
      <diagonal/>
    </border>
    <border>
      <left>
        <color indexed="63"/>
      </left>
      <right>
        <color indexed="63"/>
      </right>
      <top>
        <color indexed="63"/>
      </top>
      <bottom style="double"/>
    </border>
    <border>
      <left style="thin"/>
      <right style="thin"/>
      <top style="thin"/>
      <bottom style="thin"/>
    </border>
    <border>
      <left style="double"/>
      <right style="double"/>
      <top style="double"/>
      <bottom style="double"/>
    </border>
    <border>
      <left style="medium"/>
      <right style="medium"/>
      <top style="medium"/>
      <bottom style="mediu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Alignment="1">
      <alignment horizontal="centerContinuous"/>
    </xf>
    <xf numFmtId="49" fontId="1" fillId="0" borderId="0" xfId="0" applyNumberFormat="1" applyFont="1" applyAlignment="1">
      <alignment horizontal="centerContinuous"/>
    </xf>
    <xf numFmtId="0" fontId="0" fillId="0" borderId="1" xfId="0" applyFont="1" applyBorder="1" applyAlignment="1">
      <alignment/>
    </xf>
    <xf numFmtId="0" fontId="0" fillId="0" borderId="0" xfId="0" applyFont="1" applyBorder="1" applyAlignment="1">
      <alignment/>
    </xf>
    <xf numFmtId="44" fontId="0" fillId="0" borderId="0" xfId="0" applyNumberFormat="1" applyFont="1" applyAlignment="1">
      <alignment/>
    </xf>
    <xf numFmtId="0" fontId="5" fillId="0" borderId="0" xfId="0" applyFont="1" applyAlignment="1">
      <alignment horizontal="centerContinuous"/>
    </xf>
    <xf numFmtId="0" fontId="7" fillId="0" borderId="0" xfId="0" applyFont="1" applyAlignment="1">
      <alignment/>
    </xf>
    <xf numFmtId="44" fontId="7" fillId="0" borderId="0" xfId="0" applyNumberFormat="1" applyFont="1" applyAlignment="1">
      <alignment/>
    </xf>
    <xf numFmtId="0" fontId="6"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Alignment="1">
      <alignment vertical="top" wrapText="1"/>
    </xf>
    <xf numFmtId="44" fontId="5" fillId="0" borderId="0" xfId="17" applyFont="1" applyBorder="1" applyAlignment="1">
      <alignment/>
    </xf>
    <xf numFmtId="44" fontId="5" fillId="0" borderId="2" xfId="17" applyFont="1" applyBorder="1" applyAlignment="1">
      <alignment/>
    </xf>
    <xf numFmtId="0" fontId="6" fillId="0" borderId="0" xfId="0" applyFont="1" applyAlignment="1">
      <alignment/>
    </xf>
    <xf numFmtId="44" fontId="5" fillId="0" borderId="0" xfId="17" applyFont="1" applyAlignment="1">
      <alignment/>
    </xf>
    <xf numFmtId="171" fontId="5" fillId="0" borderId="0" xfId="0" applyNumberFormat="1" applyFont="1" applyAlignment="1">
      <alignment/>
    </xf>
    <xf numFmtId="44" fontId="5" fillId="0" borderId="0" xfId="0" applyNumberFormat="1" applyFont="1" applyAlignment="1">
      <alignment/>
    </xf>
    <xf numFmtId="44" fontId="5" fillId="0" borderId="3" xfId="17" applyFont="1" applyBorder="1" applyAlignment="1">
      <alignment/>
    </xf>
    <xf numFmtId="44" fontId="6" fillId="0" borderId="0" xfId="17" applyFont="1" applyBorder="1" applyAlignment="1">
      <alignment/>
    </xf>
    <xf numFmtId="44" fontId="6" fillId="0" borderId="4" xfId="17" applyFont="1" applyBorder="1" applyAlignment="1">
      <alignment/>
    </xf>
    <xf numFmtId="44" fontId="5" fillId="0" borderId="0" xfId="0" applyNumberFormat="1" applyFont="1" applyBorder="1" applyAlignment="1">
      <alignment/>
    </xf>
    <xf numFmtId="44" fontId="5" fillId="0" borderId="5" xfId="17" applyFont="1" applyBorder="1" applyAlignment="1">
      <alignment/>
    </xf>
    <xf numFmtId="44" fontId="5" fillId="0" borderId="2" xfId="0" applyNumberFormat="1" applyFont="1" applyBorder="1" applyAlignment="1">
      <alignment/>
    </xf>
    <xf numFmtId="0" fontId="0" fillId="0" borderId="0" xfId="0" applyFont="1" applyAlignment="1">
      <alignment horizontal="right"/>
    </xf>
    <xf numFmtId="4" fontId="0" fillId="0" borderId="0" xfId="0" applyNumberFormat="1" applyFont="1" applyAlignment="1">
      <alignment/>
    </xf>
    <xf numFmtId="0" fontId="5"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5</xdr:col>
      <xdr:colOff>790575</xdr:colOff>
      <xdr:row>0</xdr:row>
      <xdr:rowOff>0</xdr:rowOff>
    </xdr:to>
    <xdr:sp>
      <xdr:nvSpPr>
        <xdr:cNvPr id="1" name="Text 1"/>
        <xdr:cNvSpPr txBox="1">
          <a:spLocks noChangeArrowheads="1"/>
        </xdr:cNvSpPr>
      </xdr:nvSpPr>
      <xdr:spPr>
        <a:xfrm>
          <a:off x="628650" y="0"/>
          <a:ext cx="87249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STATEMENT of the various kinds of work performed in the improvement of
4
</a:t>
          </a:r>
        </a:p>
      </xdr:txBody>
    </xdr:sp>
    <xdr:clientData/>
  </xdr:twoCellAnchor>
  <xdr:twoCellAnchor>
    <xdr:from>
      <xdr:col>2</xdr:col>
      <xdr:colOff>428625</xdr:colOff>
      <xdr:row>0</xdr:row>
      <xdr:rowOff>0</xdr:rowOff>
    </xdr:from>
    <xdr:to>
      <xdr:col>5</xdr:col>
      <xdr:colOff>371475</xdr:colOff>
      <xdr:row>0</xdr:row>
      <xdr:rowOff>0</xdr:rowOff>
    </xdr:to>
    <xdr:sp>
      <xdr:nvSpPr>
        <xdr:cNvPr id="2" name="Text 3"/>
        <xdr:cNvSpPr txBox="1">
          <a:spLocks noChangeArrowheads="1"/>
        </xdr:cNvSpPr>
      </xdr:nvSpPr>
      <xdr:spPr>
        <a:xfrm>
          <a:off x="1000125" y="0"/>
          <a:ext cx="7934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APPROVED:
    ______________________________       ___________________
                         CONTRACTOR                                       Date
    ______________________________      ___________________
                    PUBLIC WORKS REP.                               Date</a:t>
          </a:r>
        </a:p>
      </xdr:txBody>
    </xdr:sp>
    <xdr:clientData/>
  </xdr:twoCellAnchor>
  <xdr:twoCellAnchor>
    <xdr:from>
      <xdr:col>0</xdr:col>
      <xdr:colOff>152400</xdr:colOff>
      <xdr:row>0</xdr:row>
      <xdr:rowOff>0</xdr:rowOff>
    </xdr:from>
    <xdr:to>
      <xdr:col>5</xdr:col>
      <xdr:colOff>895350</xdr:colOff>
      <xdr:row>0</xdr:row>
      <xdr:rowOff>0</xdr:rowOff>
    </xdr:to>
    <xdr:sp>
      <xdr:nvSpPr>
        <xdr:cNvPr id="3" name="Text 4"/>
        <xdr:cNvSpPr txBox="1">
          <a:spLocks noChangeArrowheads="1"/>
        </xdr:cNvSpPr>
      </xdr:nvSpPr>
      <xdr:spPr>
        <a:xfrm>
          <a:off x="152400" y="0"/>
          <a:ext cx="9305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I, VICTOR F. RHODES, P.E., City Engineer of said City, hereby certify that the above statement and map, show in detail the correct amounts of all work required to complete the improvement under the above named Ordinance.
Dated:      </a:t>
          </a:r>
          <a:r>
            <a:rPr lang="en-US" cap="none" sz="1000" b="0" i="0" u="sng"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Approved:  ___________________________     Approved:  ____________________________
                           Principal Engineer                                                 City Engineer</a:t>
          </a:r>
        </a:p>
      </xdr:txBody>
    </xdr:sp>
    <xdr:clientData/>
  </xdr:twoCellAnchor>
  <xdr:twoCellAnchor>
    <xdr:from>
      <xdr:col>2</xdr:col>
      <xdr:colOff>819150</xdr:colOff>
      <xdr:row>3</xdr:row>
      <xdr:rowOff>0</xdr:rowOff>
    </xdr:from>
    <xdr:to>
      <xdr:col>5</xdr:col>
      <xdr:colOff>428625</xdr:colOff>
      <xdr:row>8</xdr:row>
      <xdr:rowOff>38100</xdr:rowOff>
    </xdr:to>
    <xdr:sp>
      <xdr:nvSpPr>
        <xdr:cNvPr id="4" name="Rectangle 4"/>
        <xdr:cNvSpPr>
          <a:spLocks/>
        </xdr:cNvSpPr>
      </xdr:nvSpPr>
      <xdr:spPr>
        <a:xfrm>
          <a:off x="1390650" y="542925"/>
          <a:ext cx="7600950" cy="847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FINAL ESTIMATE</a:t>
          </a:r>
          <a:r>
            <a:rPr lang="en-US" cap="none" sz="1200" b="0" i="0" u="none" baseline="0">
              <a:latin typeface="Arial"/>
              <a:ea typeface="Arial"/>
              <a:cs typeface="Arial"/>
            </a:rPr>
            <a:t> of the various kinds of work performed in the
improvement of:
</a:t>
          </a:r>
          <a:r>
            <a:rPr lang="en-US" cap="none" sz="1200" b="1" i="0" u="none" baseline="0">
              <a:latin typeface="Arial"/>
              <a:ea typeface="Arial"/>
              <a:cs typeface="Arial"/>
            </a:rPr>
            <a:t>NW Thompson Road from 600 Feet West of NW Pinnacle Drive to City Limits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9"/>
  <sheetViews>
    <sheetView tabSelected="1" workbookViewId="0" topLeftCell="A1">
      <selection activeCell="A1" sqref="A1"/>
    </sheetView>
  </sheetViews>
  <sheetFormatPr defaultColWidth="9.140625" defaultRowHeight="12.75"/>
  <cols>
    <col min="1" max="2" width="4.28125" style="1" customWidth="1"/>
    <col min="3" max="3" width="85.28125" style="1" bestFit="1" customWidth="1"/>
    <col min="4" max="6" width="17.28125" style="1" bestFit="1" customWidth="1"/>
    <col min="7" max="7" width="1.8515625" style="1" customWidth="1"/>
    <col min="8" max="8" width="14.7109375" style="1" customWidth="1"/>
    <col min="9" max="16384" width="9.140625" style="1" customWidth="1"/>
  </cols>
  <sheetData>
    <row r="1" spans="1:6" ht="15">
      <c r="A1" s="3" t="s">
        <v>0</v>
      </c>
      <c r="B1" s="3"/>
      <c r="C1" s="7"/>
      <c r="D1" s="2"/>
      <c r="E1" s="2"/>
      <c r="F1" s="2"/>
    </row>
    <row r="2" spans="1:6" ht="15">
      <c r="A2" s="3" t="s">
        <v>1</v>
      </c>
      <c r="B2" s="3"/>
      <c r="C2" s="7"/>
      <c r="D2" s="2"/>
      <c r="E2" s="2"/>
      <c r="F2" s="2"/>
    </row>
    <row r="3" spans="1:6" ht="12.75">
      <c r="A3" s="3"/>
      <c r="B3" s="3"/>
      <c r="C3" s="2"/>
      <c r="D3" s="2"/>
      <c r="E3" s="2"/>
      <c r="F3" s="2"/>
    </row>
    <row r="9" spans="1:6" ht="13.5" thickBot="1">
      <c r="A9" s="4"/>
      <c r="B9" s="4"/>
      <c r="C9" s="4"/>
      <c r="D9" s="4"/>
      <c r="E9" s="4"/>
      <c r="F9" s="4"/>
    </row>
    <row r="10" spans="1:6" ht="13.5" thickTop="1">
      <c r="A10" s="5"/>
      <c r="B10" s="5"/>
      <c r="C10" s="5"/>
      <c r="D10" s="5"/>
      <c r="E10" s="5"/>
      <c r="F10" s="5"/>
    </row>
    <row r="11" spans="1:7" ht="15" customHeight="1">
      <c r="A11" s="10" t="s">
        <v>10</v>
      </c>
      <c r="B11" s="10"/>
      <c r="C11" s="11"/>
      <c r="D11" s="12"/>
      <c r="E11" s="12"/>
      <c r="F11" s="12"/>
      <c r="G11" s="8"/>
    </row>
    <row r="12" spans="1:7" ht="15" customHeight="1">
      <c r="A12" s="11"/>
      <c r="B12" s="11" t="s">
        <v>37</v>
      </c>
      <c r="C12" s="11"/>
      <c r="D12" s="12"/>
      <c r="E12" s="12"/>
      <c r="F12" s="12"/>
      <c r="G12" s="8"/>
    </row>
    <row r="13" spans="1:8" ht="15" customHeight="1">
      <c r="A13" s="11"/>
      <c r="B13" s="11"/>
      <c r="C13" s="13" t="s">
        <v>23</v>
      </c>
      <c r="D13" s="14">
        <v>2483242</v>
      </c>
      <c r="G13" s="8"/>
      <c r="H13" s="6"/>
    </row>
    <row r="14" spans="1:8" ht="15" customHeight="1">
      <c r="A14" s="11"/>
      <c r="B14" s="11"/>
      <c r="C14" s="13" t="s">
        <v>26</v>
      </c>
      <c r="D14" s="14">
        <f>3152854.04-D13-D15</f>
        <v>210865.25</v>
      </c>
      <c r="G14" s="8"/>
      <c r="H14" s="6"/>
    </row>
    <row r="15" spans="1:8" ht="15" customHeight="1">
      <c r="A15" s="11"/>
      <c r="B15" s="11"/>
      <c r="C15" s="13" t="s">
        <v>24</v>
      </c>
      <c r="D15" s="14">
        <f>(1500+209.53+391.45+189028.97+18030.12+3990+4295.15+2934.38+2552+6160+22257.5+82530.4+15625+2802.49+2274.01+520.27+637.46+50891.94+4000+761.25)+(2939.2+2150.86+1991.12+417.23+3554.96+3384+26787.17+957.97)+(5172.36)</f>
        <v>458746.79000000004</v>
      </c>
      <c r="G15" s="8"/>
      <c r="H15" s="6"/>
    </row>
    <row r="16" spans="1:8" ht="15" customHeight="1">
      <c r="A16" s="11"/>
      <c r="B16" s="11"/>
      <c r="C16" s="13"/>
      <c r="D16" s="11"/>
      <c r="E16" s="23">
        <f>SUM(D13:D15)</f>
        <v>3152854.04</v>
      </c>
      <c r="F16" s="6"/>
      <c r="G16" s="8"/>
      <c r="H16" s="6"/>
    </row>
    <row r="17" spans="1:8" ht="15" customHeight="1">
      <c r="A17" s="11"/>
      <c r="B17" s="11"/>
      <c r="C17" s="13"/>
      <c r="D17" s="11"/>
      <c r="E17" s="23"/>
      <c r="F17" s="6"/>
      <c r="G17" s="8"/>
      <c r="H17" s="6"/>
    </row>
    <row r="18" spans="2:8" ht="15" customHeight="1">
      <c r="B18" s="28" t="s">
        <v>25</v>
      </c>
      <c r="C18" s="28"/>
      <c r="D18" s="11"/>
      <c r="E18" s="23"/>
      <c r="F18" s="6"/>
      <c r="G18" s="8"/>
      <c r="H18" s="6"/>
    </row>
    <row r="19" spans="1:8" ht="15" customHeight="1">
      <c r="A19" s="11"/>
      <c r="B19" s="11"/>
      <c r="C19" s="13" t="s">
        <v>40</v>
      </c>
      <c r="D19" s="14">
        <v>230056.54</v>
      </c>
      <c r="E19" s="23"/>
      <c r="F19" s="6"/>
      <c r="G19" s="8"/>
      <c r="H19" s="6"/>
    </row>
    <row r="20" spans="1:8" ht="15" customHeight="1">
      <c r="A20" s="11"/>
      <c r="B20" s="11"/>
      <c r="C20" s="13" t="s">
        <v>41</v>
      </c>
      <c r="D20" s="14">
        <v>227980.18</v>
      </c>
      <c r="E20" s="23"/>
      <c r="G20" s="8"/>
      <c r="H20" s="6"/>
    </row>
    <row r="21" spans="1:7" ht="15" customHeight="1">
      <c r="A21" s="11"/>
      <c r="B21" s="11"/>
      <c r="C21" s="13" t="s">
        <v>25</v>
      </c>
      <c r="D21" s="11"/>
      <c r="E21" s="14">
        <f>SUM(D19:D20)</f>
        <v>458036.72</v>
      </c>
      <c r="F21" s="6"/>
      <c r="G21" s="8"/>
    </row>
    <row r="22" spans="1:7" ht="15" customHeight="1">
      <c r="A22" s="11"/>
      <c r="B22" s="11"/>
      <c r="C22" s="13"/>
      <c r="D22" s="11"/>
      <c r="E22" s="14"/>
      <c r="F22" s="6"/>
      <c r="G22" s="8"/>
    </row>
    <row r="23" spans="1:7" ht="15">
      <c r="A23" s="11"/>
      <c r="B23" s="11" t="s">
        <v>6</v>
      </c>
      <c r="C23" s="11"/>
      <c r="D23" s="11"/>
      <c r="E23" s="14"/>
      <c r="F23" s="15">
        <f>E16+E21</f>
        <v>3610890.76</v>
      </c>
      <c r="G23" s="8"/>
    </row>
    <row r="24" spans="1:7" ht="15" customHeight="1">
      <c r="A24" s="11"/>
      <c r="B24" s="11"/>
      <c r="C24" s="16"/>
      <c r="D24" s="11"/>
      <c r="E24" s="11"/>
      <c r="F24" s="17"/>
      <c r="G24" s="8"/>
    </row>
    <row r="25" spans="1:7" ht="15" customHeight="1">
      <c r="A25" s="16" t="s">
        <v>11</v>
      </c>
      <c r="B25" s="11"/>
      <c r="C25" s="16"/>
      <c r="D25" s="11"/>
      <c r="E25" s="11"/>
      <c r="F25" s="17"/>
      <c r="G25" s="8"/>
    </row>
    <row r="26" spans="1:7" ht="15" customHeight="1">
      <c r="A26" s="11"/>
      <c r="B26" s="11" t="s">
        <v>27</v>
      </c>
      <c r="C26" s="11"/>
      <c r="D26" s="11"/>
      <c r="E26" s="17"/>
      <c r="F26" s="18"/>
      <c r="G26" s="8"/>
    </row>
    <row r="27" spans="1:7" ht="15" customHeight="1">
      <c r="A27" s="11"/>
      <c r="B27" s="11"/>
      <c r="C27" s="11" t="s">
        <v>22</v>
      </c>
      <c r="D27" s="17">
        <v>64719.16</v>
      </c>
      <c r="F27" s="18"/>
      <c r="G27" s="8"/>
    </row>
    <row r="28" spans="1:7" ht="15" customHeight="1">
      <c r="A28" s="11"/>
      <c r="B28" s="11"/>
      <c r="C28" s="11" t="s">
        <v>28</v>
      </c>
      <c r="D28" s="14">
        <v>117861.82</v>
      </c>
      <c r="F28" s="18"/>
      <c r="G28" s="8"/>
    </row>
    <row r="29" spans="1:7" ht="15" customHeight="1">
      <c r="A29" s="11"/>
      <c r="B29" s="11"/>
      <c r="C29" s="11"/>
      <c r="D29" s="11"/>
      <c r="E29" s="17">
        <f>SUM(D27:D28)</f>
        <v>182580.98</v>
      </c>
      <c r="F29" s="18"/>
      <c r="G29" s="8"/>
    </row>
    <row r="30" spans="1:7" ht="15" customHeight="1">
      <c r="A30" s="11"/>
      <c r="B30" s="11"/>
      <c r="C30" s="11"/>
      <c r="D30" s="11"/>
      <c r="E30" s="17"/>
      <c r="F30" s="18"/>
      <c r="G30" s="8"/>
    </row>
    <row r="31" spans="1:7" ht="15" customHeight="1">
      <c r="A31" s="11"/>
      <c r="B31" s="11" t="s">
        <v>29</v>
      </c>
      <c r="C31" s="11"/>
      <c r="D31" s="11"/>
      <c r="E31" s="17"/>
      <c r="F31" s="18"/>
      <c r="G31" s="8"/>
    </row>
    <row r="32" spans="1:7" ht="15" customHeight="1">
      <c r="A32" s="11"/>
      <c r="B32" s="11"/>
      <c r="C32" s="11" t="s">
        <v>22</v>
      </c>
      <c r="D32" s="17">
        <v>225365.88</v>
      </c>
      <c r="F32" s="18"/>
      <c r="G32" s="8"/>
    </row>
    <row r="33" spans="1:7" ht="15" customHeight="1">
      <c r="A33" s="11"/>
      <c r="B33" s="11"/>
      <c r="C33" s="11" t="s">
        <v>28</v>
      </c>
      <c r="D33" s="14">
        <v>10223.7</v>
      </c>
      <c r="F33" s="18"/>
      <c r="G33" s="8"/>
    </row>
    <row r="34" spans="1:7" ht="15" customHeight="1">
      <c r="A34" s="11"/>
      <c r="B34" s="11"/>
      <c r="C34" s="11"/>
      <c r="D34" s="11"/>
      <c r="E34" s="14">
        <f>SUM(D32:D33)</f>
        <v>235589.58000000002</v>
      </c>
      <c r="F34" s="18"/>
      <c r="G34" s="8"/>
    </row>
    <row r="35" spans="1:7" ht="15" customHeight="1">
      <c r="A35" s="11"/>
      <c r="B35" s="11" t="s">
        <v>30</v>
      </c>
      <c r="C35" s="11"/>
      <c r="D35" s="11"/>
      <c r="E35" s="14"/>
      <c r="F35" s="18"/>
      <c r="G35" s="8"/>
    </row>
    <row r="36" spans="1:7" ht="15" customHeight="1">
      <c r="A36" s="11"/>
      <c r="B36" s="11"/>
      <c r="C36" s="11" t="s">
        <v>31</v>
      </c>
      <c r="D36" s="14">
        <v>-17409.07</v>
      </c>
      <c r="F36" s="18"/>
      <c r="G36" s="8"/>
    </row>
    <row r="37" spans="1:7" ht="15" customHeight="1">
      <c r="A37" s="11"/>
      <c r="B37" s="11"/>
      <c r="C37" s="11" t="s">
        <v>2</v>
      </c>
      <c r="D37" s="14">
        <v>-45.0800000000163</v>
      </c>
      <c r="F37" s="18"/>
      <c r="G37" s="8"/>
    </row>
    <row r="38" spans="1:7" ht="15" customHeight="1">
      <c r="A38" s="11"/>
      <c r="B38" s="11"/>
      <c r="C38" s="11"/>
      <c r="D38" s="11"/>
      <c r="E38" s="17">
        <f>SUM(D36:D37)</f>
        <v>-17454.150000000016</v>
      </c>
      <c r="F38" s="18"/>
      <c r="G38" s="8"/>
    </row>
    <row r="39" spans="1:7" ht="15" customHeight="1">
      <c r="A39" s="11"/>
      <c r="B39" s="11"/>
      <c r="C39" s="11"/>
      <c r="D39" s="11"/>
      <c r="E39" s="17"/>
      <c r="F39" s="18"/>
      <c r="G39" s="8"/>
    </row>
    <row r="40" spans="1:7" ht="15" customHeight="1">
      <c r="A40" s="11"/>
      <c r="B40" s="11" t="s">
        <v>7</v>
      </c>
      <c r="C40" s="11"/>
      <c r="D40" s="11"/>
      <c r="F40" s="15">
        <f>E29+E34+E38</f>
        <v>400716.41000000003</v>
      </c>
      <c r="G40" s="8"/>
    </row>
    <row r="41" spans="1:7" ht="15" customHeight="1">
      <c r="A41" s="11"/>
      <c r="B41" s="11"/>
      <c r="C41" s="16"/>
      <c r="D41" s="11"/>
      <c r="E41" s="11"/>
      <c r="F41" s="17"/>
      <c r="G41" s="8"/>
    </row>
    <row r="42" spans="1:7" ht="15" customHeight="1">
      <c r="A42" s="16" t="s">
        <v>8</v>
      </c>
      <c r="B42" s="11"/>
      <c r="C42" s="16"/>
      <c r="D42" s="11"/>
      <c r="E42" s="11"/>
      <c r="F42" s="15">
        <f>42022.24+4935.57+5733.26+9933.62</f>
        <v>62624.69</v>
      </c>
      <c r="G42" s="8"/>
    </row>
    <row r="43" spans="1:7" ht="15" customHeight="1" thickBot="1">
      <c r="A43" s="11"/>
      <c r="B43" s="11"/>
      <c r="C43" s="11"/>
      <c r="D43" s="11"/>
      <c r="E43" s="19"/>
      <c r="F43" s="11"/>
      <c r="G43" s="9"/>
    </row>
    <row r="44" spans="1:7" ht="17.25" customHeight="1" thickBot="1" thickTop="1">
      <c r="A44" s="16" t="s">
        <v>19</v>
      </c>
      <c r="B44" s="11"/>
      <c r="C44" s="11"/>
      <c r="D44" s="11"/>
      <c r="E44" s="11"/>
      <c r="F44" s="20">
        <f>F23+F40+F42</f>
        <v>4074231.86</v>
      </c>
      <c r="G44" s="8"/>
    </row>
    <row r="45" spans="1:7" ht="15" customHeight="1" thickTop="1">
      <c r="A45" s="16"/>
      <c r="B45" s="16"/>
      <c r="C45" s="11"/>
      <c r="D45" s="11"/>
      <c r="E45" s="11"/>
      <c r="F45" s="21"/>
      <c r="G45" s="8"/>
    </row>
    <row r="46" spans="1:7" ht="15" customHeight="1">
      <c r="A46" s="16" t="s">
        <v>12</v>
      </c>
      <c r="B46" s="11"/>
      <c r="C46" s="11"/>
      <c r="D46" s="11"/>
      <c r="E46" s="11"/>
      <c r="F46" s="21"/>
      <c r="G46" s="8"/>
    </row>
    <row r="47" spans="1:7" ht="15" customHeight="1">
      <c r="A47" s="16"/>
      <c r="B47" s="11" t="s">
        <v>3</v>
      </c>
      <c r="C47" s="11"/>
      <c r="D47" s="11"/>
      <c r="E47" s="14">
        <v>130.5</v>
      </c>
      <c r="G47" s="8"/>
    </row>
    <row r="48" spans="1:7" ht="15" customHeight="1">
      <c r="A48" s="16"/>
      <c r="B48" s="11" t="s">
        <v>43</v>
      </c>
      <c r="C48" s="11"/>
      <c r="D48" s="11"/>
      <c r="E48" s="14">
        <v>1012626.37</v>
      </c>
      <c r="F48" s="27"/>
      <c r="G48" s="8"/>
    </row>
    <row r="49" spans="1:8" ht="15" customHeight="1">
      <c r="A49" s="16"/>
      <c r="B49" s="11" t="s">
        <v>32</v>
      </c>
      <c r="C49" s="11"/>
      <c r="D49" s="11"/>
      <c r="E49" s="14">
        <v>-10144.57</v>
      </c>
      <c r="F49" s="27"/>
      <c r="G49" s="8"/>
      <c r="H49" s="6"/>
    </row>
    <row r="50" spans="1:8" ht="15" customHeight="1">
      <c r="A50" s="16"/>
      <c r="B50" s="11" t="s">
        <v>4</v>
      </c>
      <c r="C50" s="11"/>
      <c r="D50" s="11"/>
      <c r="E50" s="14">
        <f>ROUND(((F44+E47+E48+E49)*0.00438),2)</f>
        <v>22236.58</v>
      </c>
      <c r="G50" s="8"/>
      <c r="H50" s="6"/>
    </row>
    <row r="51" spans="1:7" ht="15" customHeight="1">
      <c r="A51" s="16"/>
      <c r="B51" s="16"/>
      <c r="C51" s="11"/>
      <c r="D51" s="11"/>
      <c r="E51" s="11"/>
      <c r="F51" s="15">
        <f>SUM(E47:E50)</f>
        <v>1024848.88</v>
      </c>
      <c r="G51" s="8"/>
    </row>
    <row r="52" spans="1:7" ht="15" customHeight="1">
      <c r="A52" s="16"/>
      <c r="B52" s="16"/>
      <c r="C52" s="11"/>
      <c r="D52" s="11"/>
      <c r="E52" s="11"/>
      <c r="F52" s="14"/>
      <c r="G52" s="8"/>
    </row>
    <row r="53" spans="1:7" ht="15" customHeight="1">
      <c r="A53" s="16" t="s">
        <v>8</v>
      </c>
      <c r="B53" s="11"/>
      <c r="C53" s="11"/>
      <c r="D53" s="11"/>
      <c r="E53" s="11"/>
      <c r="G53" s="8"/>
    </row>
    <row r="54" spans="1:7" ht="15" customHeight="1">
      <c r="A54" s="16"/>
      <c r="B54" s="11" t="s">
        <v>14</v>
      </c>
      <c r="C54" s="11"/>
      <c r="D54" s="11"/>
      <c r="E54" s="14">
        <f>40*42.37*(31.39/28.34)</f>
        <v>1877.197318278052</v>
      </c>
      <c r="F54" s="14"/>
      <c r="G54" s="8"/>
    </row>
    <row r="55" spans="1:7" ht="15" customHeight="1">
      <c r="A55" s="16"/>
      <c r="B55" s="11" t="s">
        <v>42</v>
      </c>
      <c r="C55" s="11"/>
      <c r="D55" s="11"/>
      <c r="E55" s="14">
        <v>125</v>
      </c>
      <c r="F55" s="14"/>
      <c r="G55" s="8"/>
    </row>
    <row r="56" spans="1:7" ht="15" customHeight="1">
      <c r="A56" s="16"/>
      <c r="B56" s="16"/>
      <c r="C56" s="11"/>
      <c r="D56" s="11"/>
      <c r="E56" s="11"/>
      <c r="F56" s="15">
        <f>SUM(E54:E55)</f>
        <v>2002.197318278052</v>
      </c>
      <c r="G56" s="8"/>
    </row>
    <row r="57" spans="1:7" ht="15" customHeight="1">
      <c r="A57" s="16" t="s">
        <v>13</v>
      </c>
      <c r="B57" s="11"/>
      <c r="C57" s="11"/>
      <c r="D57" s="11"/>
      <c r="E57" s="11"/>
      <c r="F57" s="14"/>
      <c r="G57" s="8"/>
    </row>
    <row r="58" spans="1:7" ht="17.25" customHeight="1">
      <c r="A58" s="11"/>
      <c r="B58" s="11" t="s">
        <v>5</v>
      </c>
      <c r="C58" s="11"/>
      <c r="D58" s="11"/>
      <c r="E58" s="11"/>
      <c r="F58" s="15">
        <f>(F40+F42+F56)*0.2336</f>
        <v>108704.19425354977</v>
      </c>
      <c r="G58" s="8"/>
    </row>
    <row r="59" spans="1:7" ht="15" customHeight="1" thickBot="1">
      <c r="A59" s="11"/>
      <c r="B59" s="11"/>
      <c r="C59" s="11"/>
      <c r="D59" s="11"/>
      <c r="E59" s="11"/>
      <c r="F59" s="14"/>
      <c r="G59" s="8"/>
    </row>
    <row r="60" spans="1:7" ht="17.25" customHeight="1" thickBot="1" thickTop="1">
      <c r="A60" s="16" t="s">
        <v>44</v>
      </c>
      <c r="B60" s="11"/>
      <c r="C60" s="11"/>
      <c r="D60" s="11"/>
      <c r="E60" s="11"/>
      <c r="F60" s="20">
        <f>+F51+F56+F58</f>
        <v>1135555.2715718278</v>
      </c>
      <c r="G60" s="8"/>
    </row>
    <row r="61" spans="1:7" ht="15" customHeight="1" thickBot="1" thickTop="1">
      <c r="A61" s="11"/>
      <c r="B61" s="11"/>
      <c r="C61" s="11"/>
      <c r="D61" s="11"/>
      <c r="E61" s="11"/>
      <c r="F61" s="14"/>
      <c r="G61" s="8"/>
    </row>
    <row r="62" spans="1:8" ht="15.75" customHeight="1" thickBot="1">
      <c r="A62" s="16" t="s">
        <v>15</v>
      </c>
      <c r="B62" s="16"/>
      <c r="C62" s="11"/>
      <c r="D62" s="11"/>
      <c r="E62" s="11"/>
      <c r="F62" s="22">
        <f>+F44+F60</f>
        <v>5209787.131571827</v>
      </c>
      <c r="G62" s="8"/>
      <c r="H62" s="6"/>
    </row>
    <row r="63" spans="1:7" ht="15" customHeight="1">
      <c r="A63" s="16"/>
      <c r="B63" s="16"/>
      <c r="C63" s="11"/>
      <c r="D63" s="11"/>
      <c r="E63" s="11"/>
      <c r="F63" s="21"/>
      <c r="G63" s="8"/>
    </row>
    <row r="64" spans="1:8" ht="15" customHeight="1">
      <c r="A64" s="11"/>
      <c r="B64" s="11"/>
      <c r="C64" s="11"/>
      <c r="D64" s="11"/>
      <c r="E64" s="11"/>
      <c r="F64" s="14"/>
      <c r="G64" s="8"/>
      <c r="H64" s="6"/>
    </row>
    <row r="65" spans="1:7" ht="15" customHeight="1">
      <c r="A65" s="16" t="s">
        <v>16</v>
      </c>
      <c r="B65" s="11"/>
      <c r="C65" s="11"/>
      <c r="D65" s="11"/>
      <c r="E65" s="11"/>
      <c r="F65" s="14"/>
      <c r="G65" s="8"/>
    </row>
    <row r="66" spans="1:7" ht="15" customHeight="1">
      <c r="A66" s="16"/>
      <c r="B66" s="11" t="s">
        <v>36</v>
      </c>
      <c r="C66" s="11"/>
      <c r="F66" s="25">
        <v>27520</v>
      </c>
      <c r="G66" s="8"/>
    </row>
    <row r="67" spans="1:7" ht="15" customHeight="1">
      <c r="A67" s="16"/>
      <c r="B67" s="11" t="s">
        <v>21</v>
      </c>
      <c r="C67" s="11"/>
      <c r="D67" s="14">
        <v>3194644.6</v>
      </c>
      <c r="F67" s="14"/>
      <c r="G67" s="8"/>
    </row>
    <row r="68" spans="1:7" ht="15" customHeight="1">
      <c r="A68" s="16"/>
      <c r="B68" s="11" t="s">
        <v>20</v>
      </c>
      <c r="C68" s="11"/>
      <c r="D68" s="23">
        <f>E69-D67</f>
        <v>1776079.15</v>
      </c>
      <c r="F68" s="14"/>
      <c r="G68" s="8"/>
    </row>
    <row r="69" spans="1:7" ht="15" customHeight="1">
      <c r="A69" s="16"/>
      <c r="B69" s="11" t="s">
        <v>38</v>
      </c>
      <c r="C69" s="11"/>
      <c r="E69" s="23">
        <f>F70+F71</f>
        <v>4970723.75</v>
      </c>
      <c r="F69" s="14"/>
      <c r="G69" s="8"/>
    </row>
    <row r="70" spans="1:7" ht="15" customHeight="1">
      <c r="A70" s="16"/>
      <c r="B70" s="11" t="s">
        <v>39</v>
      </c>
      <c r="C70" s="11"/>
      <c r="E70" s="26"/>
      <c r="F70" s="25">
        <f>2947968+1515.84</f>
        <v>2949483.84</v>
      </c>
      <c r="G70" s="8"/>
    </row>
    <row r="71" spans="1:7" ht="15" customHeight="1">
      <c r="A71" s="11"/>
      <c r="B71" s="11" t="s">
        <v>9</v>
      </c>
      <c r="C71" s="11"/>
      <c r="D71" s="11"/>
      <c r="E71" s="26"/>
      <c r="F71" s="24">
        <v>2021239.91</v>
      </c>
      <c r="G71" s="8"/>
    </row>
    <row r="72" spans="1:7" ht="15" customHeight="1">
      <c r="A72" s="16" t="s">
        <v>17</v>
      </c>
      <c r="B72" s="11"/>
      <c r="C72" s="11"/>
      <c r="D72" s="11"/>
      <c r="E72" s="11"/>
      <c r="F72" s="11"/>
      <c r="G72" s="8"/>
    </row>
    <row r="73" spans="1:7" ht="15" customHeight="1">
      <c r="A73" s="16"/>
      <c r="B73" s="11" t="s">
        <v>33</v>
      </c>
      <c r="C73" s="11"/>
      <c r="D73" s="11"/>
      <c r="E73" s="19">
        <v>38172.38</v>
      </c>
      <c r="F73" s="11"/>
      <c r="G73" s="8"/>
    </row>
    <row r="74" spans="1:7" ht="15" customHeight="1">
      <c r="A74" s="16"/>
      <c r="B74" s="11" t="s">
        <v>14</v>
      </c>
      <c r="C74" s="11"/>
      <c r="D74" s="11"/>
      <c r="E74" s="19">
        <f>F42+F56</f>
        <v>64626.88731827805</v>
      </c>
      <c r="F74" s="11"/>
      <c r="G74" s="8"/>
    </row>
    <row r="75" spans="1:7" ht="15" customHeight="1">
      <c r="A75" s="16"/>
      <c r="B75" s="11" t="s">
        <v>34</v>
      </c>
      <c r="C75" s="11"/>
      <c r="D75" s="11"/>
      <c r="E75" s="19">
        <v>39.92</v>
      </c>
      <c r="F75" s="11"/>
      <c r="G75" s="8"/>
    </row>
    <row r="76" spans="1:7" ht="15" customHeight="1">
      <c r="A76" s="16"/>
      <c r="B76" s="11" t="s">
        <v>35</v>
      </c>
      <c r="C76" s="11"/>
      <c r="D76" s="11"/>
      <c r="E76" s="19">
        <f>F58</f>
        <v>108704.19425354977</v>
      </c>
      <c r="F76" s="11"/>
      <c r="G76" s="8"/>
    </row>
    <row r="77" spans="1:7" ht="15" customHeight="1">
      <c r="A77" s="11"/>
      <c r="B77" s="11" t="s">
        <v>2</v>
      </c>
      <c r="C77" s="11"/>
      <c r="D77" s="11"/>
      <c r="E77" s="11"/>
      <c r="F77" s="15">
        <f>SUM(E73:E76)</f>
        <v>211543.3815718278</v>
      </c>
      <c r="G77" s="8"/>
    </row>
    <row r="78" spans="1:7" ht="15" customHeight="1" thickBot="1">
      <c r="A78" s="11"/>
      <c r="B78" s="11"/>
      <c r="C78" s="11"/>
      <c r="D78" s="11"/>
      <c r="E78" s="11"/>
      <c r="F78" s="11"/>
      <c r="G78" s="8"/>
    </row>
    <row r="79" spans="1:8" ht="16.5" customHeight="1" thickBot="1">
      <c r="A79" s="16" t="s">
        <v>18</v>
      </c>
      <c r="B79" s="16"/>
      <c r="C79" s="11"/>
      <c r="D79" s="11"/>
      <c r="E79" s="11"/>
      <c r="F79" s="22">
        <f>F66+F70+F71+F77</f>
        <v>5209787.131571827</v>
      </c>
      <c r="G79" s="8"/>
      <c r="H79" s="6"/>
    </row>
  </sheetData>
  <mergeCells count="1">
    <mergeCell ref="B18:C18"/>
  </mergeCells>
  <printOptions/>
  <pageMargins left="0.75" right="0.5" top="1" bottom="0.6" header="0.3" footer="0.3"/>
  <pageSetup fitToHeight="1" fitToWidth="1" horizontalDpi="400" verticalDpi="400" orientation="portrait" scale="58" r:id="rId2"/>
  <headerFooter alignWithMargins="0">
    <oddHeader>&amp;R&amp;8Contract #C-9912
PDOT Project #0939
Auditor File #C-9912
Ordinance #169877</oddHeader>
    <oddFooter>&amp;L&amp;"Arial,Italic"&amp;8&amp;F&amp;R&amp;"Arial,Italic"&amp;9&amp;D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LAFAYETTE/88TH</dc:title>
  <dc:subject>PRELIMINARY ENGR. ESTIMATE</dc:subject>
  <dc:creator>Authorized Gateway Customer</dc:creator>
  <cp:keywords/>
  <dc:description/>
  <cp:lastModifiedBy> </cp:lastModifiedBy>
  <cp:lastPrinted>2002-05-29T18:14:23Z</cp:lastPrinted>
  <dcterms:created xsi:type="dcterms:W3CDTF">1999-08-20T23:55:38Z</dcterms:created>
  <dcterms:modified xsi:type="dcterms:W3CDTF">2007-03-12T22:24:03Z</dcterms:modified>
  <cp:category/>
  <cp:version/>
  <cp:contentType/>
  <cp:contentStatus/>
</cp:coreProperties>
</file>