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435" windowWidth="11145" windowHeight="2970" tabRatio="598" activeTab="0"/>
  </bookViews>
  <sheets>
    <sheet name="Certification" sheetId="1" r:id="rId1"/>
    <sheet name="PP1-date" sheetId="2" r:id="rId2"/>
  </sheets>
  <definedNames>
    <definedName name="_xlnm.Print_Area" localSheetId="0">'Certification'!$B$1:$I$42</definedName>
    <definedName name="_xlnm.Print_Area" localSheetId="1">'PP1-date'!$B$1:$P$60</definedName>
    <definedName name="_xlnm.Print_Titles" localSheetId="1">'PP1-date'!$1:$14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<sst xmlns="http://schemas.openxmlformats.org/spreadsheetml/2006/main" count="209" uniqueCount="161">
  <si>
    <t>Unit</t>
  </si>
  <si>
    <t>Unit Price</t>
  </si>
  <si>
    <t>Mobilization</t>
  </si>
  <si>
    <t>Trench Backfill (Import)</t>
  </si>
  <si>
    <t>Trench Backfill (Native)</t>
  </si>
  <si>
    <t>Crushed Rock Pavement Base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</si>
  <si>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</si>
  <si>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</si>
  <si>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</si>
  <si>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</si>
  <si>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</si>
  <si>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</si>
  <si>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</si>
  <si>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</si>
  <si>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</si>
  <si>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</si>
  <si>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</si>
  <si>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</si>
  <si>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Item No.</t>
  </si>
  <si>
    <t>QTY</t>
  </si>
  <si>
    <t>Quantity</t>
  </si>
  <si>
    <t>Amount</t>
  </si>
  <si>
    <t>Balance to Finish</t>
  </si>
  <si>
    <t xml:space="preserve">TOTALS </t>
  </si>
  <si>
    <t>% Complete less mobilization and material on hand</t>
  </si>
  <si>
    <t>% Revised Schedule Over Original</t>
  </si>
  <si>
    <t>P</t>
  </si>
  <si>
    <t>Q</t>
  </si>
  <si>
    <t>R</t>
  </si>
  <si>
    <t>S</t>
  </si>
  <si>
    <t>5% Retainage of Work Completed</t>
  </si>
  <si>
    <t>T</t>
  </si>
  <si>
    <t>15% Retainage of Stored Materials</t>
  </si>
  <si>
    <t>U</t>
  </si>
  <si>
    <t>Total  Retainage</t>
  </si>
  <si>
    <t>V</t>
  </si>
  <si>
    <t>W</t>
  </si>
  <si>
    <t>Total of Previous Payments</t>
  </si>
  <si>
    <t>X</t>
  </si>
  <si>
    <t>M</t>
  </si>
  <si>
    <t>N</t>
  </si>
  <si>
    <t>( Previous K )</t>
  </si>
  <si>
    <t>Pay this amount</t>
  </si>
  <si>
    <t>Trench Excavation</t>
  </si>
  <si>
    <t>Crush Rock Resurfacing</t>
  </si>
  <si>
    <t>6" Gate Valve</t>
  </si>
  <si>
    <t>Hydrant Assemblies</t>
  </si>
  <si>
    <t>3/4" Air Release Assembly</t>
  </si>
  <si>
    <t>Project:</t>
  </si>
  <si>
    <t xml:space="preserve">For Work Completed Through:  </t>
  </si>
  <si>
    <t>Contract #:</t>
  </si>
  <si>
    <t>Contractor:</t>
  </si>
  <si>
    <t>City of Portland Bureau of Water Works</t>
  </si>
  <si>
    <t>Notice to Proceed Issued:</t>
  </si>
  <si>
    <t>Progress Payment #</t>
  </si>
  <si>
    <t>APPLICATION AND CERTIFICATION FOR PAYMENT</t>
  </si>
  <si>
    <t>To:</t>
  </si>
  <si>
    <t>1120 SW 5th Ave, Rm 600</t>
  </si>
  <si>
    <t>Portland, OR 97204</t>
  </si>
  <si>
    <t>Signed:</t>
  </si>
  <si>
    <t>Three Dimensional Contracting, Inc.</t>
  </si>
  <si>
    <t>Date:</t>
  </si>
  <si>
    <t>SY</t>
  </si>
  <si>
    <t>CY</t>
  </si>
  <si>
    <t>LS</t>
  </si>
  <si>
    <t>Address:</t>
  </si>
  <si>
    <t>City, State, Zip:</t>
  </si>
  <si>
    <t>Proj Manager</t>
  </si>
  <si>
    <t>Work Completed To Date</t>
  </si>
  <si>
    <t>Total Completed &amp; Material On Hand</t>
  </si>
  <si>
    <t>Authorized Payments to Date</t>
  </si>
  <si>
    <t>Total Previous Progress Payments</t>
  </si>
  <si>
    <t>Current Midmonth Payment</t>
  </si>
  <si>
    <t>Job #</t>
  </si>
  <si>
    <t>Current Charges</t>
  </si>
  <si>
    <t>Total Proj Charges</t>
  </si>
  <si>
    <t>PAYMENT DUE</t>
  </si>
  <si>
    <t>Notice to Proceed Date:</t>
  </si>
  <si>
    <t>Current Work</t>
  </si>
  <si>
    <t>Total Completed to Date</t>
  </si>
  <si>
    <t>Qty</t>
  </si>
  <si>
    <t>LF</t>
  </si>
  <si>
    <t>EA</t>
  </si>
  <si>
    <t>Completion Date:</t>
  </si>
  <si>
    <t>Days Remaining:</t>
  </si>
  <si>
    <t xml:space="preserve">Accounting: please make the following job number charges. </t>
  </si>
  <si>
    <t>Bid Amount</t>
  </si>
  <si>
    <t>Previous Work</t>
  </si>
  <si>
    <t>Phone:</t>
  </si>
  <si>
    <t>Fax:</t>
  </si>
  <si>
    <t xml:space="preserve">Current Midmonth Payment </t>
  </si>
  <si>
    <t>Days Remaining</t>
  </si>
  <si>
    <t>O</t>
  </si>
  <si>
    <t>Completed Quantity</t>
  </si>
  <si>
    <t>% Complete of Original</t>
  </si>
  <si>
    <t>( Previous J )</t>
  </si>
  <si>
    <t>(J * E )</t>
  </si>
  <si>
    <t>(H +J)</t>
  </si>
  <si>
    <t>(I + K)</t>
  </si>
  <si>
    <t>(M / F ) or (M/G)</t>
  </si>
  <si>
    <t>(F - M) or (G - M)</t>
  </si>
  <si>
    <r>
      <t xml:space="preserve">Material On Hand </t>
    </r>
    <r>
      <rPr>
        <sz val="14"/>
        <color indexed="10"/>
        <rFont val="Arial"/>
        <family val="2"/>
      </rPr>
      <t>(Calculated from Separate Sheet)</t>
    </r>
  </si>
  <si>
    <t>Original Authorization</t>
  </si>
  <si>
    <t>Revised Authorization</t>
  </si>
  <si>
    <t>Original Contract Amount:</t>
  </si>
  <si>
    <t>Total Authorized:</t>
  </si>
  <si>
    <t>Change Orders Authorized:</t>
  </si>
  <si>
    <t>Y</t>
  </si>
  <si>
    <t>Z</t>
  </si>
  <si>
    <t>AA</t>
  </si>
  <si>
    <t>AB</t>
  </si>
  <si>
    <t>Material-on-Hand (Page 3, Column I Total)</t>
  </si>
  <si>
    <t>Total Completed &amp; Material On Hand (R + S)</t>
  </si>
  <si>
    <t>15% Retainage for Materials-on-hand (15% of S)</t>
  </si>
  <si>
    <t>Total  Retainage (U+V)</t>
  </si>
  <si>
    <t>PAYMENT DUE (X-AA)</t>
  </si>
  <si>
    <t>Subtotal 1</t>
  </si>
  <si>
    <t>Subtotal 2</t>
  </si>
  <si>
    <t>CERTIFICATION FOR PAYMENT FOR ESTIMATED WORK</t>
  </si>
  <si>
    <t>No. of Days in Contract:</t>
  </si>
  <si>
    <t>No. of Days Added by Change Order:</t>
  </si>
  <si>
    <t>Authorized Payments to Date (T-W)</t>
  </si>
  <si>
    <t>Total Progress Payments Made to Date</t>
  </si>
  <si>
    <t>Total of Payments to Date (Y+Z)</t>
  </si>
  <si>
    <t>Project Manager    /      Date</t>
  </si>
  <si>
    <t>BLOCK 1</t>
  </si>
  <si>
    <t>BLOCK 2</t>
  </si>
  <si>
    <t>BLOCK 3</t>
  </si>
  <si>
    <t>BLOCK 4</t>
  </si>
  <si>
    <t>Pay Period Ending Date:</t>
  </si>
  <si>
    <r>
      <t>Proj #</t>
    </r>
    <r>
      <rPr>
        <sz val="14"/>
        <color indexed="10"/>
        <rFont val="Arial"/>
        <family val="2"/>
      </rPr>
      <t xml:space="preserve"> _______</t>
    </r>
  </si>
  <si>
    <r>
      <t xml:space="preserve">% Revised Authorized Amount Of Original Contract Amount </t>
    </r>
    <r>
      <rPr>
        <i/>
        <sz val="14"/>
        <color indexed="12"/>
        <rFont val="Arial"/>
        <family val="2"/>
      </rPr>
      <t>(this is again an FYI that can be hidden)</t>
    </r>
  </si>
  <si>
    <t>Description of Work</t>
  </si>
  <si>
    <r>
      <t xml:space="preserve">% Complete less mobilization and Material-on-hand </t>
    </r>
    <r>
      <rPr>
        <i/>
        <sz val="14"/>
        <color indexed="12"/>
        <rFont val="Arial"/>
        <family val="2"/>
      </rPr>
      <t xml:space="preserve">(percentage determines how much mobilization can be released -- i.e. @ 5% can pay 50% mob, 10% complete can pay 100% mob, per sect 201.4.01) - </t>
    </r>
    <r>
      <rPr>
        <b/>
        <i/>
        <sz val="14"/>
        <color indexed="12"/>
        <rFont val="Arial"/>
        <family val="2"/>
      </rPr>
      <t>Row can be hidden</t>
    </r>
  </si>
  <si>
    <t>Invoice Date:</t>
  </si>
  <si>
    <t>For Accounting use only if there are multiple projects in a contract (completed by PM)</t>
  </si>
  <si>
    <t>Approved for Processing:</t>
  </si>
  <si>
    <t>6" Class 52 Restrained DI Pipe w/ Pipe Zone Bedding and Backfill</t>
  </si>
  <si>
    <t>AC Pavement Overlay (Top Lift) 2"</t>
  </si>
  <si>
    <t>Landscape Restoration</t>
  </si>
  <si>
    <t>3/4" Service Lateral</t>
  </si>
  <si>
    <t>3/4" Backside Water Service</t>
  </si>
  <si>
    <t>Connections for Other Backside Work</t>
  </si>
  <si>
    <t>Erosion Control</t>
  </si>
  <si>
    <t>Construction Sign</t>
  </si>
  <si>
    <t xml:space="preserve"> AC Pavement (Base Lift) 1-1/2" </t>
  </si>
  <si>
    <t>Rock Excavation</t>
  </si>
  <si>
    <t>Dunn Construction Inc.</t>
  </si>
  <si>
    <t>Portlnad, OR 97220</t>
  </si>
  <si>
    <t>SW Arboretum Hills LID</t>
  </si>
  <si>
    <t>(503) 408-7601</t>
  </si>
  <si>
    <t>(503) 408-7602</t>
  </si>
  <si>
    <t>Frank Dunn</t>
  </si>
  <si>
    <t>Estimated Work Completed To Date (Page 2 Column N Total)</t>
  </si>
  <si>
    <t>10340 NE Weidler</t>
  </si>
  <si>
    <t>Change Order 1</t>
  </si>
  <si>
    <t>*</t>
  </si>
  <si>
    <t>Change Order 2</t>
  </si>
  <si>
    <t>Change Order 3</t>
  </si>
  <si>
    <t xml:space="preserve">Retainage to date </t>
  </si>
  <si>
    <t>6 Final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</si>
</sst>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General;[Red]\-General"/>
    <numFmt numFmtId="167" formatCode="0\+00"/>
    <numFmt numFmtId="168" formatCode="0\+00.0"/>
    <numFmt numFmtId="169" formatCode="0.0%"/>
    <numFmt numFmtId="170" formatCode="#,##0.0_);[Red]\(#,##0.0\)"/>
    <numFmt numFmtId="171" formatCode="#,##0.000"/>
    <numFmt numFmtId="172" formatCode="0.0_)"/>
    <numFmt numFmtId="173" formatCode="#,##0.0"/>
    <numFmt numFmtId="174" formatCode="#,##0.0_);\(#,##0.0\)"/>
    <numFmt numFmtId="175" formatCode="&quot;$&quot;#,##0;[Red]&quot;$&quot;#,##0"/>
    <numFmt numFmtId="176" formatCode="&quot;$&quot;#,##0"/>
    <numFmt numFmtId="177" formatCode="&quot;$&quot;#,##0.00"/>
  </numFmts>
  <fonts count="33">
    <font>
      <sz val="12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b/>
      <i/>
      <sz val="11"/>
      <color indexed="8"/>
      <name val="Arial"/>
      <family val="0"/>
    </font>
    <font>
      <sz val="10"/>
      <name val="Arial"/>
      <family val="2"/>
    </font>
    <font>
      <b/>
      <sz val="14"/>
      <color indexed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0"/>
    </font>
    <font>
      <sz val="12"/>
      <name val="CG Times (WN)"/>
      <family val="0"/>
    </font>
    <font>
      <sz val="14"/>
      <color indexed="10"/>
      <name val="Arial"/>
      <family val="2"/>
    </font>
    <font>
      <b/>
      <sz val="2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i/>
      <sz val="14"/>
      <color indexed="8"/>
      <name val="Arial"/>
      <family val="0"/>
    </font>
    <font>
      <sz val="14"/>
      <color indexed="8"/>
      <name val="Times New Roman"/>
      <family val="0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i/>
      <sz val="14"/>
      <color indexed="12"/>
      <name val="Arial"/>
      <family val="2"/>
    </font>
    <font>
      <b/>
      <i/>
      <sz val="14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double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double">
        <color indexed="8"/>
      </left>
      <right style="thin"/>
      <top style="double"/>
      <bottom style="medium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 style="double">
        <color indexed="8"/>
      </right>
      <top style="thin"/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 style="double">
        <color indexed="8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6"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right" vertical="center"/>
    </xf>
    <xf numFmtId="0" fontId="0" fillId="2" borderId="0" xfId="0" applyNumberFormat="1" applyFont="1" applyFill="1" applyAlignment="1">
      <alignment/>
    </xf>
    <xf numFmtId="0" fontId="2" fillId="2" borderId="1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 horizontal="center" vertical="center"/>
    </xf>
    <xf numFmtId="39" fontId="8" fillId="2" borderId="0" xfId="0" applyNumberFormat="1" applyFont="1" applyFill="1" applyBorder="1" applyAlignment="1">
      <alignment/>
    </xf>
    <xf numFmtId="39" fontId="5" fillId="2" borderId="0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Border="1" applyAlignment="1">
      <alignment horizontal="right" vertical="center"/>
    </xf>
    <xf numFmtId="39" fontId="5" fillId="2" borderId="3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39" fontId="8" fillId="2" borderId="6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39" fontId="8" fillId="2" borderId="6" xfId="0" applyNumberFormat="1" applyFont="1" applyFill="1" applyBorder="1" applyAlignment="1">
      <alignment horizontal="right" vertical="center"/>
    </xf>
    <xf numFmtId="0" fontId="8" fillId="2" borderId="7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/>
    </xf>
    <xf numFmtId="37" fontId="9" fillId="2" borderId="1" xfId="0" applyNumberFormat="1" applyFont="1" applyFill="1" applyBorder="1" applyAlignment="1">
      <alignment horizontal="center" vertical="center"/>
    </xf>
    <xf numFmtId="37" fontId="9" fillId="2" borderId="1" xfId="0" applyNumberFormat="1" applyFont="1" applyFill="1" applyBorder="1" applyAlignment="1">
      <alignment horizontal="right" vertical="center"/>
    </xf>
    <xf numFmtId="37" fontId="9" fillId="2" borderId="8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Font="1" applyAlignment="1">
      <alignment/>
    </xf>
    <xf numFmtId="0" fontId="1" fillId="3" borderId="0" xfId="0" applyNumberFormat="1" applyFont="1" applyFill="1" applyBorder="1" applyAlignment="1">
      <alignment horizontal="left" vertical="center"/>
    </xf>
    <xf numFmtId="0" fontId="12" fillId="2" borderId="7" xfId="0" applyFont="1" applyBorder="1" applyAlignment="1">
      <alignment/>
    </xf>
    <xf numFmtId="0" fontId="4" fillId="3" borderId="9" xfId="0" applyNumberFormat="1" applyFont="1" applyFill="1" applyBorder="1" applyAlignment="1">
      <alignment horizontal="left" vertical="center"/>
    </xf>
    <xf numFmtId="0" fontId="12" fillId="2" borderId="10" xfId="0" applyFont="1" applyBorder="1" applyAlignment="1">
      <alignment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39" fontId="0" fillId="2" borderId="0" xfId="0" applyNumberFormat="1" applyFill="1" applyBorder="1" applyAlignment="1">
      <alignment horizontal="right" vertical="center"/>
    </xf>
    <xf numFmtId="39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39" fontId="8" fillId="2" borderId="0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right" vertical="center"/>
    </xf>
    <xf numFmtId="39" fontId="6" fillId="0" borderId="0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39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Alignment="1">
      <alignment/>
    </xf>
    <xf numFmtId="39" fontId="10" fillId="2" borderId="0" xfId="0" applyNumberFormat="1" applyFont="1" applyFill="1" applyBorder="1" applyAlignment="1">
      <alignment/>
    </xf>
    <xf numFmtId="39" fontId="5" fillId="2" borderId="0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0" fontId="1" fillId="3" borderId="15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/>
    </xf>
    <xf numFmtId="0" fontId="1" fillId="3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1" fillId="2" borderId="17" xfId="0" applyNumberFormat="1" applyFont="1" applyFill="1" applyBorder="1" applyAlignment="1">
      <alignment horizontal="left" vertical="center"/>
    </xf>
    <xf numFmtId="0" fontId="1" fillId="2" borderId="19" xfId="0" applyNumberFormat="1" applyFont="1" applyFill="1" applyBorder="1" applyAlignment="1">
      <alignment horizontal="left" vertical="center"/>
    </xf>
    <xf numFmtId="39" fontId="1" fillId="2" borderId="17" xfId="0" applyNumberFormat="1" applyFont="1" applyFill="1" applyBorder="1" applyAlignment="1">
      <alignment horizontal="right" vertical="center"/>
    </xf>
    <xf numFmtId="39" fontId="1" fillId="2" borderId="19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left" vertical="center"/>
    </xf>
    <xf numFmtId="0" fontId="1" fillId="2" borderId="18" xfId="0" applyNumberFormat="1" applyFont="1" applyFill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left" vertical="center"/>
    </xf>
    <xf numFmtId="0" fontId="13" fillId="2" borderId="19" xfId="0" applyNumberFormat="1" applyFont="1" applyFill="1" applyBorder="1" applyAlignment="1">
      <alignment/>
    </xf>
    <xf numFmtId="0" fontId="13" fillId="2" borderId="21" xfId="0" applyNumberFormat="1" applyFont="1" applyFill="1" applyBorder="1" applyAlignment="1">
      <alignment horizontal="left" vertical="center"/>
    </xf>
    <xf numFmtId="0" fontId="13" fillId="2" borderId="21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39" fontId="13" fillId="2" borderId="21" xfId="0" applyNumberFormat="1" applyFont="1" applyFill="1" applyBorder="1" applyAlignment="1" quotePrefix="1">
      <alignment/>
    </xf>
    <xf numFmtId="39" fontId="1" fillId="2" borderId="22" xfId="0" applyNumberFormat="1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horizontal="right" vertical="center"/>
    </xf>
    <xf numFmtId="0" fontId="13" fillId="2" borderId="23" xfId="0" applyNumberFormat="1" applyFont="1" applyFill="1" applyBorder="1" applyAlignment="1">
      <alignment horizontal="right" vertical="center"/>
    </xf>
    <xf numFmtId="0" fontId="13" fillId="2" borderId="21" xfId="0" applyNumberFormat="1" applyFont="1" applyFill="1" applyBorder="1" applyAlignment="1">
      <alignment horizontal="right" vertical="center"/>
    </xf>
    <xf numFmtId="39" fontId="13" fillId="2" borderId="21" xfId="0" applyNumberFormat="1" applyFont="1" applyFill="1" applyBorder="1" applyAlignment="1">
      <alignment/>
    </xf>
    <xf numFmtId="0" fontId="3" fillId="2" borderId="18" xfId="0" applyNumberFormat="1" applyFont="1" applyFill="1" applyBorder="1" applyAlignment="1">
      <alignment/>
    </xf>
    <xf numFmtId="0" fontId="3" fillId="2" borderId="18" xfId="0" applyNumberFormat="1" applyFont="1" applyFill="1" applyBorder="1" applyAlignment="1">
      <alignment/>
    </xf>
    <xf numFmtId="39" fontId="13" fillId="2" borderId="21" xfId="0" applyNumberFormat="1" applyFont="1" applyFill="1" applyBorder="1" applyAlignment="1" quotePrefix="1">
      <alignment horizontal="left" vertical="center"/>
    </xf>
    <xf numFmtId="39" fontId="13" fillId="2" borderId="21" xfId="0" applyNumberFormat="1" applyFont="1" applyFill="1" applyBorder="1" applyAlignment="1">
      <alignment horizontal="left" vertical="center"/>
    </xf>
    <xf numFmtId="39" fontId="13" fillId="2" borderId="0" xfId="0" applyNumberFormat="1" applyFont="1" applyFill="1" applyBorder="1" applyAlignment="1">
      <alignment/>
    </xf>
    <xf numFmtId="39" fontId="13" fillId="2" borderId="24" xfId="0" applyNumberFormat="1" applyFont="1" applyFill="1" applyBorder="1" applyAlignment="1">
      <alignment/>
    </xf>
    <xf numFmtId="39" fontId="13" fillId="2" borderId="6" xfId="0" applyNumberFormat="1" applyFont="1" applyFill="1" applyBorder="1" applyAlignment="1">
      <alignment/>
    </xf>
    <xf numFmtId="39" fontId="1" fillId="2" borderId="24" xfId="0" applyNumberFormat="1" applyFont="1" applyFill="1" applyBorder="1" applyAlignment="1">
      <alignment/>
    </xf>
    <xf numFmtId="39" fontId="13" fillId="2" borderId="24" xfId="0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/>
    </xf>
    <xf numFmtId="39" fontId="14" fillId="4" borderId="24" xfId="0" applyNumberFormat="1" applyFont="1" applyFill="1" applyBorder="1" applyAlignment="1">
      <alignment vertical="center"/>
    </xf>
    <xf numFmtId="39" fontId="11" fillId="5" borderId="24" xfId="0" applyNumberFormat="1" applyFont="1" applyFill="1" applyBorder="1" applyAlignment="1">
      <alignment/>
    </xf>
    <xf numFmtId="39" fontId="11" fillId="5" borderId="21" xfId="0" applyNumberFormat="1" applyFont="1" applyFill="1" applyBorder="1" applyAlignment="1">
      <alignment/>
    </xf>
    <xf numFmtId="0" fontId="16" fillId="2" borderId="21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3" borderId="10" xfId="0" applyNumberFormat="1" applyFont="1" applyFill="1" applyBorder="1" applyAlignment="1">
      <alignment horizontal="left" vertical="center"/>
    </xf>
    <xf numFmtId="4" fontId="1" fillId="2" borderId="24" xfId="0" applyNumberFormat="1" applyFont="1" applyFill="1" applyBorder="1" applyAlignment="1">
      <alignment/>
    </xf>
    <xf numFmtId="0" fontId="8" fillId="6" borderId="7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>
      <alignment/>
    </xf>
    <xf numFmtId="37" fontId="9" fillId="6" borderId="1" xfId="0" applyNumberFormat="1" applyFont="1" applyFill="1" applyBorder="1" applyAlignment="1">
      <alignment horizontal="center" vertical="center"/>
    </xf>
    <xf numFmtId="37" fontId="9" fillId="6" borderId="1" xfId="0" applyNumberFormat="1" applyFont="1" applyFill="1" applyBorder="1" applyAlignment="1">
      <alignment horizontal="right" vertical="center"/>
    </xf>
    <xf numFmtId="37" fontId="9" fillId="6" borderId="8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20" fillId="3" borderId="13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 horizontal="center" vertical="center"/>
    </xf>
    <xf numFmtId="37" fontId="9" fillId="2" borderId="0" xfId="0" applyNumberFormat="1" applyFont="1" applyFill="1" applyBorder="1" applyAlignment="1">
      <alignment horizontal="right" vertical="center"/>
    </xf>
    <xf numFmtId="37" fontId="9" fillId="2" borderId="3" xfId="0" applyNumberFormat="1" applyFont="1" applyFill="1" applyBorder="1" applyAlignment="1">
      <alignment horizontal="center" vertical="center"/>
    </xf>
    <xf numFmtId="0" fontId="20" fillId="6" borderId="1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/>
    </xf>
    <xf numFmtId="37" fontId="9" fillId="0" borderId="25" xfId="0" applyNumberFormat="1" applyFont="1" applyFill="1" applyBorder="1" applyAlignment="1">
      <alignment horizontal="center" vertical="center"/>
    </xf>
    <xf numFmtId="37" fontId="9" fillId="0" borderId="25" xfId="0" applyNumberFormat="1" applyFont="1" applyFill="1" applyBorder="1" applyAlignment="1">
      <alignment horizontal="right" vertical="center"/>
    </xf>
    <xf numFmtId="37" fontId="9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13" fillId="2" borderId="10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 vertical="center"/>
    </xf>
    <xf numFmtId="0" fontId="1" fillId="3" borderId="25" xfId="0" applyNumberFormat="1" applyFont="1" applyFill="1" applyBorder="1" applyAlignment="1">
      <alignment horizontal="left" vertical="center"/>
    </xf>
    <xf numFmtId="0" fontId="13" fillId="2" borderId="25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centerContinuous" vertical="center"/>
    </xf>
    <xf numFmtId="0" fontId="13" fillId="2" borderId="0" xfId="0" applyFont="1" applyBorder="1" applyAlignment="1">
      <alignment/>
    </xf>
    <xf numFmtId="0" fontId="16" fillId="2" borderId="1" xfId="0" applyFont="1" applyBorder="1" applyAlignment="1">
      <alignment horizontal="center"/>
    </xf>
    <xf numFmtId="14" fontId="16" fillId="0" borderId="1" xfId="0" applyNumberFormat="1" applyFont="1" applyFill="1" applyBorder="1" applyAlignment="1" quotePrefix="1">
      <alignment horizontal="left"/>
    </xf>
    <xf numFmtId="0" fontId="13" fillId="2" borderId="1" xfId="0" applyFont="1" applyBorder="1" applyAlignment="1">
      <alignment/>
    </xf>
    <xf numFmtId="0" fontId="22" fillId="2" borderId="1" xfId="0" applyFont="1" applyBorder="1" applyAlignment="1">
      <alignment horizontal="right"/>
    </xf>
    <xf numFmtId="0" fontId="16" fillId="4" borderId="21" xfId="0" applyNumberFormat="1" applyFont="1" applyFill="1" applyBorder="1" applyAlignment="1">
      <alignment horizontal="left" vertical="center"/>
    </xf>
    <xf numFmtId="0" fontId="13" fillId="4" borderId="21" xfId="0" applyNumberFormat="1" applyFont="1" applyFill="1" applyBorder="1" applyAlignment="1">
      <alignment horizontal="right" vertical="center"/>
    </xf>
    <xf numFmtId="39" fontId="8" fillId="4" borderId="6" xfId="0" applyNumberFormat="1" applyFont="1" applyFill="1" applyBorder="1" applyAlignment="1">
      <alignment horizontal="right" vertical="center"/>
    </xf>
    <xf numFmtId="0" fontId="3" fillId="4" borderId="18" xfId="0" applyNumberFormat="1" applyFont="1" applyFill="1" applyBorder="1" applyAlignment="1">
      <alignment horizontal="right" vertical="center"/>
    </xf>
    <xf numFmtId="39" fontId="13" fillId="4" borderId="21" xfId="0" applyNumberFormat="1" applyFont="1" applyFill="1" applyBorder="1" applyAlignment="1">
      <alignment horizontal="left" vertical="center"/>
    </xf>
    <xf numFmtId="0" fontId="8" fillId="4" borderId="5" xfId="0" applyNumberFormat="1" applyFont="1" applyFill="1" applyBorder="1" applyAlignment="1">
      <alignment horizontal="center" vertical="center"/>
    </xf>
    <xf numFmtId="0" fontId="14" fillId="4" borderId="21" xfId="0" applyNumberFormat="1" applyFont="1" applyFill="1" applyBorder="1" applyAlignment="1">
      <alignment horizontal="left" vertical="center"/>
    </xf>
    <xf numFmtId="9" fontId="13" fillId="2" borderId="27" xfId="0" applyNumberFormat="1" applyFont="1" applyFill="1" applyBorder="1" applyAlignment="1">
      <alignment horizontal="right" vertical="center"/>
    </xf>
    <xf numFmtId="39" fontId="13" fillId="2" borderId="28" xfId="0" applyNumberFormat="1" applyFont="1" applyFill="1" applyBorder="1" applyAlignment="1">
      <alignment horizontal="right" vertical="center"/>
    </xf>
    <xf numFmtId="39" fontId="13" fillId="2" borderId="27" xfId="0" applyNumberFormat="1" applyFont="1" applyFill="1" applyBorder="1" applyAlignment="1">
      <alignment horizontal="right" vertical="center"/>
    </xf>
    <xf numFmtId="39" fontId="13" fillId="2" borderId="29" xfId="0" applyNumberFormat="1" applyFont="1" applyFill="1" applyBorder="1" applyAlignment="1">
      <alignment horizontal="right" vertical="center"/>
    </xf>
    <xf numFmtId="39" fontId="13" fillId="2" borderId="30" xfId="0" applyNumberFormat="1" applyFont="1" applyFill="1" applyBorder="1" applyAlignment="1">
      <alignment horizontal="right" vertical="center"/>
    </xf>
    <xf numFmtId="1" fontId="19" fillId="2" borderId="27" xfId="0" applyNumberFormat="1" applyFont="1" applyFill="1" applyBorder="1" applyAlignment="1">
      <alignment horizontal="right" vertical="center"/>
    </xf>
    <xf numFmtId="0" fontId="13" fillId="7" borderId="31" xfId="0" applyNumberFormat="1" applyFont="1" applyFill="1" applyBorder="1" applyAlignment="1">
      <alignment horizontal="center" vertical="center"/>
    </xf>
    <xf numFmtId="0" fontId="24" fillId="7" borderId="32" xfId="0" applyNumberFormat="1" applyFont="1" applyFill="1" applyBorder="1" applyAlignment="1">
      <alignment horizontal="right" vertical="center"/>
    </xf>
    <xf numFmtId="39" fontId="13" fillId="7" borderId="28" xfId="0" applyNumberFormat="1" applyFont="1" applyFill="1" applyBorder="1" applyAlignment="1">
      <alignment horizontal="right" vertical="center"/>
    </xf>
    <xf numFmtId="39" fontId="19" fillId="7" borderId="27" xfId="0" applyNumberFormat="1" applyFont="1" applyFill="1" applyBorder="1" applyAlignment="1">
      <alignment horizontal="right" vertical="center"/>
    </xf>
    <xf numFmtId="39" fontId="13" fillId="7" borderId="27" xfId="0" applyNumberFormat="1" applyFont="1" applyFill="1" applyBorder="1" applyAlignment="1">
      <alignment horizontal="right" vertical="center"/>
    </xf>
    <xf numFmtId="39" fontId="13" fillId="7" borderId="29" xfId="0" applyNumberFormat="1" applyFont="1" applyFill="1" applyBorder="1" applyAlignment="1">
      <alignment horizontal="right" vertical="center"/>
    </xf>
    <xf numFmtId="9" fontId="13" fillId="7" borderId="27" xfId="0" applyNumberFormat="1" applyFont="1" applyFill="1" applyBorder="1" applyAlignment="1">
      <alignment horizontal="right" vertical="center"/>
    </xf>
    <xf numFmtId="39" fontId="13" fillId="7" borderId="30" xfId="0" applyNumberFormat="1" applyFont="1" applyFill="1" applyBorder="1" applyAlignment="1">
      <alignment horizontal="right" vertical="center"/>
    </xf>
    <xf numFmtId="174" fontId="13" fillId="2" borderId="33" xfId="0" applyNumberFormat="1" applyFont="1" applyFill="1" applyBorder="1" applyAlignment="1">
      <alignment horizontal="right" vertical="center"/>
    </xf>
    <xf numFmtId="174" fontId="13" fillId="2" borderId="34" xfId="0" applyNumberFormat="1" applyFont="1" applyFill="1" applyBorder="1" applyAlignment="1">
      <alignment horizontal="right" vertical="center"/>
    </xf>
    <xf numFmtId="0" fontId="17" fillId="2" borderId="35" xfId="0" applyNumberFormat="1" applyFont="1" applyFill="1" applyBorder="1" applyAlignment="1">
      <alignment horizontal="center" vertical="center"/>
    </xf>
    <xf numFmtId="0" fontId="17" fillId="2" borderId="36" xfId="0" applyNumberFormat="1" applyFont="1" applyFill="1" applyBorder="1" applyAlignment="1">
      <alignment horizontal="center" vertical="center"/>
    </xf>
    <xf numFmtId="164" fontId="17" fillId="2" borderId="36" xfId="0" applyNumberFormat="1" applyFont="1" applyFill="1" applyBorder="1" applyAlignment="1">
      <alignment horizontal="center" vertical="center"/>
    </xf>
    <xf numFmtId="164" fontId="17" fillId="2" borderId="37" xfId="0" applyNumberFormat="1" applyFont="1" applyFill="1" applyBorder="1" applyAlignment="1">
      <alignment horizontal="center" vertical="center"/>
    </xf>
    <xf numFmtId="164" fontId="17" fillId="2" borderId="38" xfId="0" applyNumberFormat="1" applyFont="1" applyFill="1" applyBorder="1" applyAlignment="1">
      <alignment horizontal="center" vertical="center"/>
    </xf>
    <xf numFmtId="164" fontId="17" fillId="2" borderId="39" xfId="0" applyNumberFormat="1" applyFont="1" applyFill="1" applyBorder="1" applyAlignment="1">
      <alignment horizontal="center" vertical="center"/>
    </xf>
    <xf numFmtId="164" fontId="17" fillId="2" borderId="40" xfId="0" applyNumberFormat="1" applyFont="1" applyFill="1" applyBorder="1" applyAlignment="1">
      <alignment horizontal="center" vertical="center"/>
    </xf>
    <xf numFmtId="164" fontId="17" fillId="2" borderId="41" xfId="0" applyNumberFormat="1" applyFont="1" applyFill="1" applyBorder="1" applyAlignment="1">
      <alignment horizontal="center" vertical="center"/>
    </xf>
    <xf numFmtId="164" fontId="17" fillId="2" borderId="42" xfId="0" applyNumberFormat="1" applyFont="1" applyFill="1" applyBorder="1" applyAlignment="1">
      <alignment horizontal="center" vertical="center"/>
    </xf>
    <xf numFmtId="0" fontId="13" fillId="4" borderId="21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39" fontId="13" fillId="4" borderId="21" xfId="0" applyNumberFormat="1" applyFont="1" applyFill="1" applyBorder="1" applyAlignment="1">
      <alignment/>
    </xf>
    <xf numFmtId="0" fontId="13" fillId="4" borderId="23" xfId="0" applyNumberFormat="1" applyFont="1" applyFill="1" applyBorder="1" applyAlignment="1">
      <alignment horizontal="right" vertical="center"/>
    </xf>
    <xf numFmtId="39" fontId="8" fillId="2" borderId="11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/>
    </xf>
    <xf numFmtId="0" fontId="14" fillId="3" borderId="15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right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2" borderId="25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28" fillId="2" borderId="0" xfId="0" applyNumberFormat="1" applyFont="1" applyFill="1" applyBorder="1" applyAlignment="1">
      <alignment horizontal="centerContinuous" vertical="center"/>
    </xf>
    <xf numFmtId="0" fontId="27" fillId="2" borderId="0" xfId="0" applyFont="1" applyBorder="1" applyAlignment="1">
      <alignment horizontal="right" vertical="center"/>
    </xf>
    <xf numFmtId="0" fontId="27" fillId="2" borderId="1" xfId="0" applyFont="1" applyBorder="1" applyAlignment="1">
      <alignment horizontal="right" vertical="center"/>
    </xf>
    <xf numFmtId="0" fontId="13" fillId="7" borderId="43" xfId="0" applyNumberFormat="1" applyFont="1" applyFill="1" applyBorder="1" applyAlignment="1">
      <alignment horizontal="center" vertical="center"/>
    </xf>
    <xf numFmtId="0" fontId="24" fillId="7" borderId="44" xfId="0" applyNumberFormat="1" applyFont="1" applyFill="1" applyBorder="1" applyAlignment="1">
      <alignment horizontal="right" vertical="center"/>
    </xf>
    <xf numFmtId="39" fontId="13" fillId="7" borderId="45" xfId="0" applyNumberFormat="1" applyFont="1" applyFill="1" applyBorder="1" applyAlignment="1">
      <alignment horizontal="right" vertical="center"/>
    </xf>
    <xf numFmtId="39" fontId="13" fillId="7" borderId="46" xfId="0" applyNumberFormat="1" applyFont="1" applyFill="1" applyBorder="1" applyAlignment="1">
      <alignment horizontal="right" vertical="center"/>
    </xf>
    <xf numFmtId="39" fontId="13" fillId="7" borderId="47" xfId="0" applyNumberFormat="1" applyFont="1" applyFill="1" applyBorder="1" applyAlignment="1">
      <alignment horizontal="right" vertical="center"/>
    </xf>
    <xf numFmtId="39" fontId="13" fillId="7" borderId="48" xfId="0" applyNumberFormat="1" applyFont="1" applyFill="1" applyBorder="1" applyAlignment="1">
      <alignment horizontal="right" vertical="center"/>
    </xf>
    <xf numFmtId="39" fontId="13" fillId="7" borderId="49" xfId="0" applyNumberFormat="1" applyFont="1" applyFill="1" applyBorder="1" applyAlignment="1">
      <alignment horizontal="right" vertical="center"/>
    </xf>
    <xf numFmtId="9" fontId="13" fillId="7" borderId="46" xfId="0" applyNumberFormat="1" applyFont="1" applyFill="1" applyBorder="1" applyAlignment="1">
      <alignment horizontal="right" vertical="center"/>
    </xf>
    <xf numFmtId="39" fontId="13" fillId="7" borderId="50" xfId="0" applyNumberFormat="1" applyFont="1" applyFill="1" applyBorder="1" applyAlignment="1">
      <alignment horizontal="right" vertical="center"/>
    </xf>
    <xf numFmtId="0" fontId="13" fillId="2" borderId="51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horizontal="right" vertical="center"/>
    </xf>
    <xf numFmtId="0" fontId="26" fillId="2" borderId="1" xfId="0" applyNumberFormat="1" applyFont="1" applyFill="1" applyBorder="1" applyAlignment="1">
      <alignment vertical="center"/>
    </xf>
    <xf numFmtId="0" fontId="26" fillId="2" borderId="25" xfId="0" applyFont="1" applyBorder="1" applyAlignment="1">
      <alignment vertical="center"/>
    </xf>
    <xf numFmtId="0" fontId="26" fillId="2" borderId="25" xfId="0" applyNumberFormat="1" applyFont="1" applyFill="1" applyBorder="1" applyAlignment="1">
      <alignment vertical="center"/>
    </xf>
    <xf numFmtId="0" fontId="27" fillId="2" borderId="10" xfId="0" applyFont="1" applyBorder="1" applyAlignment="1">
      <alignment vertical="center"/>
    </xf>
    <xf numFmtId="0" fontId="27" fillId="2" borderId="0" xfId="0" applyFont="1" applyBorder="1" applyAlignment="1">
      <alignment horizontal="left" vertical="center"/>
    </xf>
    <xf numFmtId="0" fontId="26" fillId="2" borderId="0" xfId="0" applyFont="1" applyBorder="1" applyAlignment="1">
      <alignment vertical="center"/>
    </xf>
    <xf numFmtId="0" fontId="27" fillId="2" borderId="7" xfId="0" applyFont="1" applyBorder="1" applyAlignment="1">
      <alignment vertical="center"/>
    </xf>
    <xf numFmtId="0" fontId="27" fillId="2" borderId="1" xfId="0" applyFont="1" applyBorder="1" applyAlignment="1">
      <alignment horizontal="center" vertical="center"/>
    </xf>
    <xf numFmtId="0" fontId="26" fillId="2" borderId="1" xfId="0" applyFont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52" xfId="0" applyNumberFormat="1" applyFont="1" applyFill="1" applyBorder="1" applyAlignment="1">
      <alignment horizontal="center" vertical="center"/>
    </xf>
    <xf numFmtId="164" fontId="1" fillId="2" borderId="53" xfId="0" applyNumberFormat="1" applyFont="1" applyFill="1" applyBorder="1" applyAlignment="1">
      <alignment horizontal="center" vertical="center" wrapText="1"/>
    </xf>
    <xf numFmtId="164" fontId="1" fillId="2" borderId="54" xfId="0" applyNumberFormat="1" applyFont="1" applyFill="1" applyBorder="1" applyAlignment="1">
      <alignment horizontal="centerContinuous" vertical="center"/>
    </xf>
    <xf numFmtId="164" fontId="1" fillId="2" borderId="55" xfId="0" applyNumberFormat="1" applyFont="1" applyFill="1" applyBorder="1" applyAlignment="1">
      <alignment horizontal="centerContinuous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57" xfId="0" applyNumberFormat="1" applyFont="1" applyFill="1" applyBorder="1" applyAlignment="1">
      <alignment horizontal="left" vertical="center"/>
    </xf>
    <xf numFmtId="0" fontId="3" fillId="2" borderId="57" xfId="0" applyNumberFormat="1" applyFont="1" applyFill="1" applyBorder="1" applyAlignment="1">
      <alignment horizontal="center" vertical="center" wrapText="1"/>
    </xf>
    <xf numFmtId="0" fontId="3" fillId="2" borderId="57" xfId="0" applyNumberFormat="1" applyFont="1" applyFill="1" applyBorder="1" applyAlignment="1">
      <alignment horizontal="right" vertical="center" wrapText="1"/>
    </xf>
    <xf numFmtId="1" fontId="3" fillId="2" borderId="58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64" fontId="3" fillId="2" borderId="59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23" fillId="2" borderId="57" xfId="0" applyNumberFormat="1" applyFont="1" applyFill="1" applyBorder="1" applyAlignment="1">
      <alignment horizontal="center" vertical="center"/>
    </xf>
    <xf numFmtId="0" fontId="21" fillId="2" borderId="57" xfId="0" applyNumberFormat="1" applyFont="1" applyFill="1" applyBorder="1" applyAlignment="1">
      <alignment horizontal="center" vertical="center"/>
    </xf>
    <xf numFmtId="1" fontId="3" fillId="2" borderId="57" xfId="0" applyNumberFormat="1" applyFont="1" applyFill="1" applyBorder="1" applyAlignment="1">
      <alignment horizontal="center" vertical="center"/>
    </xf>
    <xf numFmtId="1" fontId="3" fillId="2" borderId="59" xfId="0" applyNumberFormat="1" applyFont="1" applyFill="1" applyBorder="1" applyAlignment="1">
      <alignment horizontal="center" vertical="center"/>
    </xf>
    <xf numFmtId="1" fontId="3" fillId="2" borderId="60" xfId="0" applyNumberFormat="1" applyFont="1" applyFill="1" applyBorder="1" applyAlignment="1">
      <alignment horizontal="center" vertical="center" wrapText="1"/>
    </xf>
    <xf numFmtId="1" fontId="3" fillId="2" borderId="61" xfId="0" applyNumberFormat="1" applyFont="1" applyFill="1" applyBorder="1" applyAlignment="1">
      <alignment horizontal="center" vertical="center" wrapText="1"/>
    </xf>
    <xf numFmtId="4" fontId="3" fillId="2" borderId="62" xfId="0" applyNumberFormat="1" applyFont="1" applyBorder="1" applyAlignment="1" applyProtection="1">
      <alignment vertical="center"/>
      <protection/>
    </xf>
    <xf numFmtId="39" fontId="13" fillId="2" borderId="30" xfId="0" applyNumberFormat="1" applyFont="1" applyFill="1" applyBorder="1" applyAlignment="1">
      <alignment vertical="center"/>
    </xf>
    <xf numFmtId="39" fontId="13" fillId="7" borderId="27" xfId="0" applyNumberFormat="1" applyFont="1" applyFill="1" applyBorder="1" applyAlignment="1">
      <alignment vertical="center"/>
    </xf>
    <xf numFmtId="39" fontId="13" fillId="7" borderId="30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39" fontId="13" fillId="7" borderId="46" xfId="0" applyNumberFormat="1" applyFont="1" applyFill="1" applyBorder="1" applyAlignment="1">
      <alignment vertical="center"/>
    </xf>
    <xf numFmtId="39" fontId="13" fillId="7" borderId="50" xfId="0" applyNumberFormat="1" applyFont="1" applyFill="1" applyBorder="1" applyAlignment="1">
      <alignment vertical="center"/>
    </xf>
    <xf numFmtId="39" fontId="13" fillId="7" borderId="44" xfId="0" applyNumberFormat="1" applyFont="1" applyFill="1" applyBorder="1" applyAlignment="1">
      <alignment vertical="center"/>
    </xf>
    <xf numFmtId="1" fontId="3" fillId="2" borderId="63" xfId="0" applyNumberFormat="1" applyFont="1" applyFill="1" applyBorder="1" applyAlignment="1">
      <alignment horizontal="right" vertical="center" wrapText="1"/>
    </xf>
    <xf numFmtId="1" fontId="3" fillId="2" borderId="57" xfId="0" applyNumberFormat="1" applyFont="1" applyFill="1" applyBorder="1" applyAlignment="1">
      <alignment horizontal="right" vertical="center" wrapText="1"/>
    </xf>
    <xf numFmtId="164" fontId="3" fillId="2" borderId="64" xfId="0" applyNumberFormat="1" applyFont="1" applyFill="1" applyBorder="1" applyAlignment="1">
      <alignment horizontal="right" vertical="center" wrapText="1"/>
    </xf>
    <xf numFmtId="1" fontId="3" fillId="2" borderId="59" xfId="0" applyNumberFormat="1" applyFont="1" applyFill="1" applyBorder="1" applyAlignment="1">
      <alignment horizontal="right" vertical="center" wrapText="1"/>
    </xf>
    <xf numFmtId="0" fontId="6" fillId="2" borderId="65" xfId="0" applyNumberFormat="1" applyFont="1" applyFill="1" applyBorder="1" applyAlignment="1">
      <alignment horizontal="left" vertical="center"/>
    </xf>
    <xf numFmtId="0" fontId="29" fillId="2" borderId="65" xfId="0" applyNumberFormat="1" applyFont="1" applyFill="1" applyBorder="1" applyAlignment="1">
      <alignment horizontal="right" vertical="center"/>
    </xf>
    <xf numFmtId="39" fontId="6" fillId="2" borderId="66" xfId="0" applyNumberFormat="1" applyFont="1" applyFill="1" applyBorder="1" applyAlignment="1">
      <alignment horizontal="right" vertical="center"/>
    </xf>
    <xf numFmtId="39" fontId="6" fillId="2" borderId="67" xfId="0" applyNumberFormat="1" applyFont="1" applyFill="1" applyBorder="1" applyAlignment="1">
      <alignment horizontal="right" vertical="center"/>
    </xf>
    <xf numFmtId="9" fontId="6" fillId="2" borderId="66" xfId="0" applyNumberFormat="1" applyFont="1" applyFill="1" applyBorder="1" applyAlignment="1">
      <alignment horizontal="right" vertical="center"/>
    </xf>
    <xf numFmtId="9" fontId="13" fillId="2" borderId="68" xfId="0" applyNumberFormat="1" applyFont="1" applyFill="1" applyBorder="1" applyAlignment="1">
      <alignment horizontal="right" vertical="center"/>
    </xf>
    <xf numFmtId="174" fontId="13" fillId="2" borderId="68" xfId="0" applyNumberFormat="1" applyFont="1" applyFill="1" applyBorder="1" applyAlignment="1">
      <alignment horizontal="right" vertical="center"/>
    </xf>
    <xf numFmtId="39" fontId="13" fillId="7" borderId="68" xfId="0" applyNumberFormat="1" applyFont="1" applyFill="1" applyBorder="1" applyAlignment="1">
      <alignment horizontal="right" vertical="center"/>
    </xf>
    <xf numFmtId="0" fontId="11" fillId="8" borderId="69" xfId="0" applyNumberFormat="1" applyFont="1" applyFill="1" applyBorder="1" applyAlignment="1">
      <alignment horizontal="center" vertical="center"/>
    </xf>
    <xf numFmtId="164" fontId="11" fillId="8" borderId="70" xfId="0" applyNumberFormat="1" applyFont="1" applyFill="1" applyBorder="1" applyAlignment="1">
      <alignment horizontal="center" vertical="center"/>
    </xf>
    <xf numFmtId="0" fontId="25" fillId="2" borderId="3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 vertical="center"/>
    </xf>
    <xf numFmtId="0" fontId="14" fillId="0" borderId="71" xfId="0" applyNumberFormat="1" applyFont="1" applyFill="1" applyBorder="1" applyAlignment="1">
      <alignment horizontal="left" vertical="center"/>
    </xf>
    <xf numFmtId="39" fontId="8" fillId="0" borderId="0" xfId="0" applyNumberFormat="1" applyFont="1" applyFill="1" applyBorder="1" applyAlignment="1">
      <alignment horizontal="right" vertical="center"/>
    </xf>
    <xf numFmtId="39" fontId="13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vertical="center"/>
    </xf>
    <xf numFmtId="0" fontId="3" fillId="2" borderId="17" xfId="0" applyNumberFormat="1" applyFont="1" applyFill="1" applyBorder="1" applyAlignment="1">
      <alignment horizontal="right" vertical="center"/>
    </xf>
    <xf numFmtId="0" fontId="3" fillId="0" borderId="71" xfId="0" applyNumberFormat="1" applyFont="1" applyFill="1" applyBorder="1" applyAlignment="1">
      <alignment horizontal="right" vertical="center"/>
    </xf>
    <xf numFmtId="0" fontId="25" fillId="2" borderId="3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 quotePrefix="1">
      <alignment horizontal="center"/>
    </xf>
    <xf numFmtId="0" fontId="1" fillId="2" borderId="72" xfId="0" applyNumberFormat="1" applyFont="1" applyFill="1" applyBorder="1" applyAlignment="1">
      <alignment horizontal="center" vertical="center"/>
    </xf>
    <xf numFmtId="0" fontId="1" fillId="2" borderId="72" xfId="0" applyNumberFormat="1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center" vertical="center"/>
    </xf>
    <xf numFmtId="164" fontId="1" fillId="2" borderId="73" xfId="0" applyNumberFormat="1" applyFont="1" applyFill="1" applyBorder="1" applyAlignment="1">
      <alignment horizontal="center" vertical="center" wrapText="1"/>
    </xf>
    <xf numFmtId="164" fontId="1" fillId="2" borderId="74" xfId="0" applyNumberFormat="1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39" fontId="13" fillId="9" borderId="6" xfId="0" applyNumberFormat="1" applyFont="1" applyFill="1" applyBorder="1" applyAlignment="1">
      <alignment/>
    </xf>
    <xf numFmtId="39" fontId="13" fillId="9" borderId="21" xfId="0" applyNumberFormat="1" applyFont="1" applyFill="1" applyBorder="1" applyAlignment="1">
      <alignment horizontal="left" vertical="center"/>
    </xf>
    <xf numFmtId="0" fontId="27" fillId="2" borderId="17" xfId="0" applyNumberFormat="1" applyFont="1" applyFill="1" applyBorder="1" applyAlignment="1">
      <alignment horizontal="right" vertical="center"/>
    </xf>
    <xf numFmtId="0" fontId="1" fillId="3" borderId="25" xfId="0" applyNumberFormat="1" applyFont="1" applyFill="1" applyBorder="1" applyAlignment="1">
      <alignment horizontal="right" vertical="center"/>
    </xf>
    <xf numFmtId="1" fontId="3" fillId="2" borderId="57" xfId="0" applyNumberFormat="1" applyFont="1" applyFill="1" applyBorder="1" applyAlignment="1">
      <alignment horizontal="right" vertical="center" wrapText="1"/>
    </xf>
    <xf numFmtId="1" fontId="3" fillId="2" borderId="75" xfId="0" applyNumberFormat="1" applyFont="1" applyFill="1" applyBorder="1" applyAlignment="1">
      <alignment horizontal="right" vertical="center" wrapText="1"/>
    </xf>
    <xf numFmtId="1" fontId="3" fillId="2" borderId="76" xfId="0" applyNumberFormat="1" applyFont="1" applyFill="1" applyBorder="1" applyAlignment="1" quotePrefix="1">
      <alignment horizontal="center" vertical="center" wrapText="1"/>
    </xf>
    <xf numFmtId="1" fontId="3" fillId="2" borderId="77" xfId="0" applyNumberFormat="1" applyFont="1" applyFill="1" applyBorder="1" applyAlignment="1">
      <alignment horizontal="center" vertical="center" wrapText="1"/>
    </xf>
    <xf numFmtId="1" fontId="3" fillId="2" borderId="64" xfId="0" applyNumberFormat="1" applyFont="1" applyFill="1" applyBorder="1" applyAlignment="1">
      <alignment horizontal="center" vertical="center" wrapText="1"/>
    </xf>
    <xf numFmtId="1" fontId="3" fillId="2" borderId="78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0" fillId="2" borderId="71" xfId="0" applyNumberFormat="1" applyFont="1" applyFill="1" applyBorder="1" applyAlignment="1">
      <alignment horizontal="center" vertical="center"/>
    </xf>
    <xf numFmtId="9" fontId="3" fillId="2" borderId="79" xfId="0" applyNumberFormat="1" applyFont="1" applyFill="1" applyBorder="1" applyAlignment="1">
      <alignment horizontal="right" vertical="center"/>
    </xf>
    <xf numFmtId="169" fontId="1" fillId="2" borderId="23" xfId="0" applyNumberFormat="1" applyFont="1" applyFill="1" applyBorder="1" applyAlignment="1">
      <alignment horizontal="right" vertical="center"/>
    </xf>
    <xf numFmtId="39" fontId="13" fillId="2" borderId="6" xfId="0" applyNumberFormat="1" applyFont="1" applyFill="1" applyBorder="1" applyAlignment="1">
      <alignment horizontal="right" vertical="center"/>
    </xf>
    <xf numFmtId="39" fontId="11" fillId="5" borderId="6" xfId="0" applyNumberFormat="1" applyFont="1" applyFill="1" applyBorder="1" applyAlignment="1">
      <alignment/>
    </xf>
    <xf numFmtId="39" fontId="5" fillId="2" borderId="80" xfId="0" applyNumberFormat="1" applyFont="1" applyFill="1" applyBorder="1" applyAlignment="1">
      <alignment horizontal="right" vertical="center"/>
    </xf>
    <xf numFmtId="39" fontId="5" fillId="2" borderId="81" xfId="0" applyNumberFormat="1" applyFont="1" applyFill="1" applyBorder="1" applyAlignment="1">
      <alignment horizontal="right" vertical="center"/>
    </xf>
    <xf numFmtId="39" fontId="13" fillId="2" borderId="82" xfId="0" applyNumberFormat="1" applyFont="1" applyFill="1" applyBorder="1" applyAlignment="1" quotePrefix="1">
      <alignment/>
    </xf>
    <xf numFmtId="39" fontId="13" fillId="4" borderId="82" xfId="0" applyNumberFormat="1" applyFont="1" applyFill="1" applyBorder="1" applyAlignment="1">
      <alignment/>
    </xf>
    <xf numFmtId="39" fontId="13" fillId="2" borderId="82" xfId="0" applyNumberFormat="1" applyFont="1" applyFill="1" applyBorder="1" applyAlignment="1">
      <alignment/>
    </xf>
    <xf numFmtId="39" fontId="13" fillId="2" borderId="82" xfId="0" applyNumberFormat="1" applyFont="1" applyFill="1" applyBorder="1" applyAlignment="1" quotePrefix="1">
      <alignment horizontal="left" vertical="center"/>
    </xf>
    <xf numFmtId="39" fontId="13" fillId="4" borderId="82" xfId="0" applyNumberFormat="1" applyFont="1" applyFill="1" applyBorder="1" applyAlignment="1">
      <alignment horizontal="left" vertical="center"/>
    </xf>
    <xf numFmtId="39" fontId="13" fillId="2" borderId="82" xfId="0" applyNumberFormat="1" applyFont="1" applyFill="1" applyBorder="1" applyAlignment="1">
      <alignment horizontal="left" vertical="center"/>
    </xf>
    <xf numFmtId="39" fontId="13" fillId="4" borderId="6" xfId="0" applyNumberFormat="1" applyFont="1" applyFill="1" applyBorder="1" applyAlignment="1">
      <alignment/>
    </xf>
    <xf numFmtId="1" fontId="19" fillId="5" borderId="27" xfId="0" applyNumberFormat="1" applyFont="1" applyFill="1" applyBorder="1" applyAlignment="1">
      <alignment horizontal="right" vertical="center"/>
    </xf>
    <xf numFmtId="39" fontId="19" fillId="7" borderId="32" xfId="0" applyNumberFormat="1" applyFont="1" applyFill="1" applyBorder="1" applyAlignment="1">
      <alignment vertical="center"/>
    </xf>
    <xf numFmtId="1" fontId="3" fillId="2" borderId="83" xfId="0" applyNumberFormat="1" applyFont="1" applyFill="1" applyBorder="1" applyAlignment="1">
      <alignment horizontal="center" vertical="center" wrapText="1"/>
    </xf>
    <xf numFmtId="165" fontId="19" fillId="2" borderId="32" xfId="0" applyNumberFormat="1" applyFont="1" applyFill="1" applyBorder="1" applyAlignment="1">
      <alignment horizontal="right" vertical="center"/>
    </xf>
    <xf numFmtId="0" fontId="24" fillId="7" borderId="32" xfId="0" applyNumberFormat="1" applyFont="1" applyFill="1" applyBorder="1" applyAlignment="1">
      <alignment horizontal="right" vertical="center" wrapText="1"/>
    </xf>
    <xf numFmtId="0" fontId="26" fillId="0" borderId="2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Continuous" vertical="center"/>
    </xf>
    <xf numFmtId="0" fontId="26" fillId="0" borderId="2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0" fontId="26" fillId="0" borderId="84" xfId="0" applyFont="1" applyFill="1" applyBorder="1" applyAlignment="1">
      <alignment vertical="center"/>
    </xf>
    <xf numFmtId="14" fontId="25" fillId="0" borderId="84" xfId="0" applyNumberFormat="1" applyFont="1" applyFill="1" applyBorder="1" applyAlignment="1" quotePrefix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0" fontId="29" fillId="2" borderId="0" xfId="0" applyNumberFormat="1" applyFont="1" applyFill="1" applyBorder="1" applyAlignment="1">
      <alignment horizontal="right" vertical="center"/>
    </xf>
    <xf numFmtId="39" fontId="6" fillId="2" borderId="0" xfId="0" applyNumberFormat="1" applyFont="1" applyFill="1" applyBorder="1" applyAlignment="1">
      <alignment horizontal="right" vertical="center"/>
    </xf>
    <xf numFmtId="39" fontId="6" fillId="2" borderId="85" xfId="0" applyNumberFormat="1" applyFont="1" applyFill="1" applyBorder="1" applyAlignment="1">
      <alignment horizontal="right" vertical="center"/>
    </xf>
    <xf numFmtId="9" fontId="6" fillId="2" borderId="0" xfId="0" applyNumberFormat="1" applyFont="1" applyFill="1" applyBorder="1" applyAlignment="1">
      <alignment horizontal="right" vertical="center"/>
    </xf>
    <xf numFmtId="39" fontId="6" fillId="2" borderId="3" xfId="0" applyNumberFormat="1" applyFont="1" applyFill="1" applyBorder="1" applyAlignment="1">
      <alignment horizontal="right" vertical="center"/>
    </xf>
    <xf numFmtId="0" fontId="16" fillId="2" borderId="0" xfId="0" applyFont="1" applyBorder="1" applyAlignment="1">
      <alignment vertical="center"/>
    </xf>
    <xf numFmtId="0" fontId="22" fillId="2" borderId="0" xfId="0" applyFont="1" applyBorder="1" applyAlignment="1">
      <alignment horizontal="right" vertical="center"/>
    </xf>
    <xf numFmtId="0" fontId="16" fillId="2" borderId="0" xfId="0" applyFont="1" applyBorder="1" applyAlignment="1">
      <alignment horizontal="right" vertical="center"/>
    </xf>
    <xf numFmtId="0" fontId="11" fillId="3" borderId="86" xfId="0" applyNumberFormat="1" applyFont="1" applyFill="1" applyBorder="1" applyAlignment="1">
      <alignment horizontal="center" vertical="center"/>
    </xf>
    <xf numFmtId="0" fontId="11" fillId="3" borderId="87" xfId="0" applyNumberFormat="1" applyFont="1" applyFill="1" applyBorder="1" applyAlignment="1">
      <alignment horizontal="center" vertical="center"/>
    </xf>
    <xf numFmtId="0" fontId="16" fillId="2" borderId="0" xfId="0" applyFont="1" applyBorder="1" applyAlignment="1">
      <alignment horizontal="left" vertical="center"/>
    </xf>
    <xf numFmtId="39" fontId="11" fillId="0" borderId="88" xfId="0" applyNumberFormat="1" applyFont="1" applyFill="1" applyBorder="1" applyAlignment="1">
      <alignment/>
    </xf>
    <xf numFmtId="4" fontId="3" fillId="2" borderId="0" xfId="0" applyNumberFormat="1" applyFont="1" applyBorder="1" applyAlignment="1" applyProtection="1">
      <alignment vertical="center"/>
      <protection/>
    </xf>
    <xf numFmtId="14" fontId="11" fillId="0" borderId="70" xfId="0" applyNumberFormat="1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14" fontId="1" fillId="0" borderId="7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left" vertical="center"/>
    </xf>
    <xf numFmtId="0" fontId="6" fillId="0" borderId="86" xfId="0" applyNumberFormat="1" applyFont="1" applyFill="1" applyBorder="1" applyAlignment="1">
      <alignment horizontal="left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left" vertical="center"/>
    </xf>
    <xf numFmtId="0" fontId="6" fillId="0" borderId="87" xfId="0" applyNumberFormat="1" applyFont="1" applyFill="1" applyBorder="1" applyAlignment="1">
      <alignment horizontal="center" vertical="center"/>
    </xf>
    <xf numFmtId="14" fontId="6" fillId="0" borderId="70" xfId="0" applyNumberFormat="1" applyFont="1" applyFill="1" applyBorder="1" applyAlignment="1">
      <alignment horizontal="centerContinuous" vertical="center"/>
    </xf>
    <xf numFmtId="0" fontId="6" fillId="0" borderId="69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0" fontId="1" fillId="3" borderId="87" xfId="0" applyNumberFormat="1" applyFont="1" applyFill="1" applyBorder="1" applyAlignment="1">
      <alignment horizontal="center" vertical="center"/>
    </xf>
    <xf numFmtId="6" fontId="1" fillId="3" borderId="87" xfId="0" applyNumberFormat="1" applyFont="1" applyFill="1" applyBorder="1" applyAlignment="1">
      <alignment horizontal="center" vertical="center"/>
    </xf>
    <xf numFmtId="176" fontId="1" fillId="0" borderId="87" xfId="0" applyNumberFormat="1" applyFont="1" applyFill="1" applyBorder="1" applyAlignment="1" quotePrefix="1">
      <alignment horizontal="center" vertical="center"/>
    </xf>
    <xf numFmtId="0" fontId="8" fillId="2" borderId="89" xfId="0" applyNumberFormat="1" applyFont="1" applyFill="1" applyBorder="1" applyAlignment="1">
      <alignment/>
    </xf>
    <xf numFmtId="39" fontId="11" fillId="8" borderId="21" xfId="0" applyNumberFormat="1" applyFont="1" applyFill="1" applyBorder="1" applyAlignment="1">
      <alignment/>
    </xf>
    <xf numFmtId="39" fontId="11" fillId="8" borderId="24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left" vertical="center"/>
    </xf>
    <xf numFmtId="0" fontId="1" fillId="4" borderId="21" xfId="0" applyNumberFormat="1" applyFont="1" applyFill="1" applyBorder="1" applyAlignment="1">
      <alignment horizontal="left" vertical="center"/>
    </xf>
    <xf numFmtId="0" fontId="3" fillId="2" borderId="21" xfId="0" applyNumberFormat="1" applyFont="1" applyFill="1" applyBorder="1" applyAlignment="1">
      <alignment horizontal="left" vertical="center"/>
    </xf>
    <xf numFmtId="39" fontId="1" fillId="9" borderId="24" xfId="0" applyNumberFormat="1" applyFont="1" applyFill="1" applyBorder="1" applyAlignment="1">
      <alignment/>
    </xf>
    <xf numFmtId="39" fontId="11" fillId="0" borderId="52" xfId="0" applyNumberFormat="1" applyFont="1" applyFill="1" applyBorder="1" applyAlignment="1">
      <alignment/>
    </xf>
    <xf numFmtId="0" fontId="8" fillId="2" borderId="32" xfId="0" applyNumberFormat="1" applyFont="1" applyFill="1" applyBorder="1" applyAlignment="1">
      <alignment/>
    </xf>
    <xf numFmtId="177" fontId="19" fillId="5" borderId="17" xfId="0" applyNumberFormat="1" applyFont="1" applyFill="1" applyBorder="1" applyAlignment="1">
      <alignment horizontal="center" vertical="center"/>
    </xf>
    <xf numFmtId="177" fontId="19" fillId="5" borderId="87" xfId="0" applyNumberFormat="1" applyFont="1" applyFill="1" applyBorder="1" applyAlignment="1">
      <alignment horizontal="center"/>
    </xf>
    <xf numFmtId="177" fontId="1" fillId="2" borderId="17" xfId="0" applyNumberFormat="1" applyFont="1" applyFill="1" applyBorder="1" applyAlignment="1">
      <alignment horizontal="center"/>
    </xf>
    <xf numFmtId="177" fontId="19" fillId="2" borderId="0" xfId="0" applyNumberFormat="1" applyFont="1" applyFill="1" applyBorder="1" applyAlignment="1">
      <alignment horizontal="center"/>
    </xf>
    <xf numFmtId="0" fontId="19" fillId="0" borderId="62" xfId="0" applyFont="1" applyFill="1" applyBorder="1" applyAlignment="1">
      <alignment horizontal="left" vertical="center" wrapText="1"/>
    </xf>
    <xf numFmtId="172" fontId="19" fillId="0" borderId="62" xfId="0" applyNumberFormat="1" applyFont="1" applyFill="1" applyBorder="1" applyAlignment="1" applyProtection="1">
      <alignment vertical="center"/>
      <protection/>
    </xf>
    <xf numFmtId="0" fontId="19" fillId="0" borderId="62" xfId="0" applyFont="1" applyFill="1" applyBorder="1" applyAlignment="1">
      <alignment horizontal="center" vertical="center"/>
    </xf>
    <xf numFmtId="4" fontId="19" fillId="0" borderId="56" xfId="0" applyNumberFormat="1" applyFont="1" applyFill="1" applyBorder="1" applyAlignment="1" applyProtection="1">
      <alignment vertical="center"/>
      <protection/>
    </xf>
    <xf numFmtId="4" fontId="19" fillId="0" borderId="5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4" fontId="3" fillId="0" borderId="90" xfId="0" applyNumberFormat="1" applyFont="1" applyFill="1" applyBorder="1" applyAlignment="1" applyProtection="1">
      <alignment vertical="center"/>
      <protection/>
    </xf>
    <xf numFmtId="0" fontId="19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93" xfId="0" applyNumberFormat="1" applyFont="1" applyFill="1" applyBorder="1" applyAlignment="1">
      <alignment horizontal="left" vertical="center" wrapText="1"/>
    </xf>
    <xf numFmtId="165" fontId="19" fillId="0" borderId="79" xfId="0" applyNumberFormat="1" applyFont="1" applyFill="1" applyBorder="1" applyAlignment="1">
      <alignment horizontal="center" vertical="center"/>
    </xf>
    <xf numFmtId="0" fontId="19" fillId="0" borderId="94" xfId="0" applyNumberFormat="1" applyFont="1" applyFill="1" applyBorder="1" applyAlignment="1">
      <alignment horizontal="left" vertical="center" wrapText="1"/>
    </xf>
    <xf numFmtId="165" fontId="19" fillId="5" borderId="32" xfId="0" applyNumberFormat="1" applyFont="1" applyFill="1" applyBorder="1" applyAlignment="1">
      <alignment horizontal="right" vertical="center"/>
    </xf>
    <xf numFmtId="9" fontId="19" fillId="5" borderId="27" xfId="0" applyNumberFormat="1" applyFont="1" applyFill="1" applyBorder="1" applyAlignment="1">
      <alignment horizontal="right" vertical="center"/>
    </xf>
    <xf numFmtId="165" fontId="19" fillId="5" borderId="27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13" fillId="2" borderId="0" xfId="0" applyNumberFormat="1" applyFont="1" applyFill="1" applyBorder="1" applyAlignment="1">
      <alignment/>
    </xf>
    <xf numFmtId="0" fontId="13" fillId="2" borderId="1" xfId="0" applyNumberFormat="1" applyFont="1" applyFill="1" applyBorder="1" applyAlignment="1">
      <alignment/>
    </xf>
    <xf numFmtId="0" fontId="13" fillId="2" borderId="17" xfId="0" applyNumberFormat="1" applyFont="1" applyFill="1" applyBorder="1" applyAlignment="1">
      <alignment/>
    </xf>
    <xf numFmtId="0" fontId="13" fillId="2" borderId="0" xfId="0" applyNumberFormat="1" applyFont="1" applyFill="1" applyAlignment="1">
      <alignment vertical="center"/>
    </xf>
    <xf numFmtId="1" fontId="3" fillId="2" borderId="59" xfId="0" applyNumberFormat="1" applyFont="1" applyFill="1" applyBorder="1" applyAlignment="1">
      <alignment horizontal="center" vertical="center" wrapText="1"/>
    </xf>
    <xf numFmtId="7" fontId="6" fillId="2" borderId="95" xfId="0" applyNumberFormat="1" applyFont="1" applyFill="1" applyBorder="1" applyAlignment="1">
      <alignment horizontal="right" vertical="center"/>
    </xf>
    <xf numFmtId="7" fontId="14" fillId="4" borderId="24" xfId="0" applyNumberFormat="1" applyFont="1" applyFill="1" applyBorder="1" applyAlignment="1">
      <alignment vertical="center"/>
    </xf>
    <xf numFmtId="7" fontId="6" fillId="2" borderId="96" xfId="0" applyNumberFormat="1" applyFont="1" applyFill="1" applyBorder="1" applyAlignment="1">
      <alignment horizontal="right" vertical="center"/>
    </xf>
    <xf numFmtId="7" fontId="6" fillId="2" borderId="97" xfId="0" applyNumberFormat="1" applyFont="1" applyFill="1" applyBorder="1" applyAlignment="1">
      <alignment horizontal="right" vertical="center"/>
    </xf>
    <xf numFmtId="164" fontId="11" fillId="8" borderId="87" xfId="0" applyNumberFormat="1" applyFont="1" applyFill="1" applyBorder="1" applyAlignment="1">
      <alignment horizontal="center" vertical="center"/>
    </xf>
    <xf numFmtId="7" fontId="6" fillId="2" borderId="98" xfId="0" applyNumberFormat="1" applyFont="1" applyFill="1" applyBorder="1" applyAlignment="1">
      <alignment horizontal="right" vertical="center"/>
    </xf>
    <xf numFmtId="2" fontId="19" fillId="5" borderId="27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center" vertical="center"/>
    </xf>
    <xf numFmtId="1" fontId="1" fillId="0" borderId="89" xfId="0" applyNumberFormat="1" applyFont="1" applyFill="1" applyBorder="1" applyAlignment="1">
      <alignment horizontal="center" vertical="center"/>
    </xf>
    <xf numFmtId="0" fontId="30" fillId="2" borderId="3" xfId="0" applyNumberFormat="1" applyFont="1" applyFill="1" applyBorder="1" applyAlignment="1">
      <alignment horizontal="center" vertical="center" textRotation="90"/>
    </xf>
    <xf numFmtId="0" fontId="8" fillId="2" borderId="2" xfId="0" applyNumberFormat="1" applyFont="1" applyFill="1" applyBorder="1" applyAlignment="1" applyProtection="1">
      <alignment horizontal="center" vertical="center"/>
      <protection hidden="1" locked="0"/>
    </xf>
    <xf numFmtId="39" fontId="5" fillId="2" borderId="79" xfId="0" applyNumberFormat="1" applyFont="1" applyFill="1" applyBorder="1" applyAlignment="1" applyProtection="1">
      <alignment horizontal="right" vertical="center"/>
      <protection hidden="1" locked="0"/>
    </xf>
    <xf numFmtId="9" fontId="3" fillId="2" borderId="27" xfId="0" applyNumberFormat="1" applyFont="1" applyFill="1" applyBorder="1" applyAlignment="1" applyProtection="1">
      <alignment horizontal="right" vertical="center"/>
      <protection hidden="1" locked="0"/>
    </xf>
    <xf numFmtId="0" fontId="8" fillId="2" borderId="4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3" xfId="0" applyNumberFormat="1" applyFont="1" applyFill="1" applyBorder="1" applyAlignment="1">
      <alignment horizontal="center" vertical="center" textRotation="90"/>
    </xf>
    <xf numFmtId="0" fontId="12" fillId="2" borderId="89" xfId="0" applyNumberFormat="1" applyFont="1" applyFill="1" applyBorder="1" applyAlignment="1">
      <alignment horizontal="center" vertical="center" textRotation="90"/>
    </xf>
    <xf numFmtId="0" fontId="12" fillId="2" borderId="99" xfId="0" applyNumberFormat="1" applyFont="1" applyFill="1" applyBorder="1" applyAlignment="1">
      <alignment horizontal="center" vertical="center" textRotation="90"/>
    </xf>
    <xf numFmtId="0" fontId="30" fillId="2" borderId="99" xfId="0" applyNumberFormat="1" applyFont="1" applyFill="1" applyBorder="1" applyAlignment="1">
      <alignment horizontal="center" vertical="center" textRotation="90"/>
    </xf>
    <xf numFmtId="0" fontId="30" fillId="2" borderId="3" xfId="0" applyNumberFormat="1" applyFont="1" applyFill="1" applyBorder="1" applyAlignment="1">
      <alignment horizontal="center" vertical="center" textRotation="90"/>
    </xf>
    <xf numFmtId="0" fontId="30" fillId="2" borderId="89" xfId="0" applyNumberFormat="1" applyFont="1" applyFill="1" applyBorder="1" applyAlignment="1">
      <alignment horizontal="center" vertical="center" textRotation="90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89" xfId="0" applyNumberFormat="1" applyFont="1" applyFill="1" applyBorder="1" applyAlignment="1">
      <alignment horizontal="center" vertical="center"/>
    </xf>
    <xf numFmtId="0" fontId="11" fillId="0" borderId="87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>
      <alignment horizontal="center" vertical="center"/>
    </xf>
    <xf numFmtId="0" fontId="3" fillId="2" borderId="100" xfId="0" applyNumberFormat="1" applyFont="1" applyFill="1" applyBorder="1" applyAlignment="1" applyProtection="1">
      <alignment horizontal="left" vertical="center" wrapText="1"/>
      <protection hidden="1" locked="0"/>
    </xf>
    <xf numFmtId="0" fontId="3" fillId="2" borderId="86" xfId="0" applyNumberFormat="1" applyFont="1" applyFill="1" applyBorder="1" applyAlignment="1" applyProtection="1">
      <alignment horizontal="left" vertical="center" wrapText="1"/>
      <protection hidden="1" locked="0"/>
    </xf>
    <xf numFmtId="0" fontId="3" fillId="2" borderId="101" xfId="0" applyNumberFormat="1" applyFont="1" applyFill="1" applyBorder="1" applyAlignment="1" applyProtection="1">
      <alignment vertical="center" wrapText="1"/>
      <protection hidden="1" locked="0"/>
    </xf>
    <xf numFmtId="0" fontId="0" fillId="2" borderId="102" xfId="0" applyNumberFormat="1" applyFill="1" applyBorder="1" applyAlignment="1" applyProtection="1">
      <alignment vertical="center" wrapText="1"/>
      <protection hidden="1" locked="0"/>
    </xf>
    <xf numFmtId="0" fontId="12" fillId="2" borderId="0" xfId="0" applyNumberFormat="1" applyFont="1" applyFill="1" applyBorder="1" applyAlignment="1">
      <alignment horizontal="center" textRotation="90" wrapText="1"/>
    </xf>
    <xf numFmtId="0" fontId="12" fillId="2" borderId="17" xfId="0" applyNumberFormat="1" applyFont="1" applyFill="1" applyBorder="1" applyAlignment="1">
      <alignment horizontal="center" textRotation="90" wrapText="1"/>
    </xf>
    <xf numFmtId="0" fontId="12" fillId="2" borderId="99" xfId="0" applyNumberFormat="1" applyFont="1" applyFill="1" applyBorder="1" applyAlignment="1">
      <alignment horizontal="center" vertical="center" textRotation="90" wrapText="1"/>
    </xf>
    <xf numFmtId="0" fontId="12" fillId="2" borderId="3" xfId="0" applyNumberFormat="1" applyFont="1" applyFill="1" applyBorder="1" applyAlignment="1">
      <alignment horizontal="center" vertical="center" textRotation="90" wrapText="1"/>
    </xf>
    <xf numFmtId="0" fontId="12" fillId="2" borderId="89" xfId="0" applyNumberFormat="1" applyFont="1" applyFill="1" applyBorder="1" applyAlignment="1">
      <alignment horizontal="center" vertical="center" textRotation="90" wrapText="1"/>
    </xf>
    <xf numFmtId="14" fontId="6" fillId="0" borderId="103" xfId="0" applyNumberFormat="1" applyFont="1" applyFill="1" applyBorder="1" applyAlignment="1" quotePrefix="1">
      <alignment horizontal="left" vertical="center"/>
    </xf>
    <xf numFmtId="0" fontId="0" fillId="2" borderId="3" xfId="0" applyNumberFormat="1" applyFill="1" applyBorder="1" applyAlignment="1">
      <alignment horizontal="center" vertical="center" textRotation="90" wrapText="1"/>
    </xf>
    <xf numFmtId="0" fontId="27" fillId="0" borderId="86" xfId="0" applyNumberFormat="1" applyFont="1" applyFill="1" applyBorder="1" applyAlignment="1">
      <alignment horizontal="center" vertical="center"/>
    </xf>
    <xf numFmtId="0" fontId="27" fillId="0" borderId="69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right" vertical="center" wrapText="1"/>
    </xf>
    <xf numFmtId="0" fontId="6" fillId="0" borderId="86" xfId="0" applyNumberFormat="1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26</xdr:row>
      <xdr:rowOff>247650</xdr:rowOff>
    </xdr:from>
    <xdr:to>
      <xdr:col>8</xdr:col>
      <xdr:colOff>219075</xdr:colOff>
      <xdr:row>26</xdr:row>
      <xdr:rowOff>266700</xdr:rowOff>
    </xdr:to>
    <xdr:sp>
      <xdr:nvSpPr>
        <xdr:cNvPr id="1" name="Line 1"/>
        <xdr:cNvSpPr>
          <a:spLocks/>
        </xdr:cNvSpPr>
      </xdr:nvSpPr>
      <xdr:spPr>
        <a:xfrm flipH="1">
          <a:off x="10658475" y="9439275"/>
          <a:ext cx="590550" cy="19050"/>
        </a:xfrm>
        <a:prstGeom prst="line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704850</xdr:colOff>
      <xdr:row>57</xdr:row>
      <xdr:rowOff>123825</xdr:rowOff>
    </xdr:from>
    <xdr:to>
      <xdr:col>12</xdr:col>
      <xdr:colOff>914400</xdr:colOff>
      <xdr:row>57</xdr:row>
      <xdr:rowOff>590550</xdr:rowOff>
    </xdr:to>
    <xdr:sp>
      <xdr:nvSpPr>
        <xdr:cNvPr id="1" name="Line 2"/>
        <xdr:cNvSpPr>
          <a:spLocks/>
        </xdr:cNvSpPr>
      </xdr:nvSpPr>
      <xdr:spPr>
        <a:xfrm flipV="1">
          <a:off x="13820775" y="17192625"/>
          <a:ext cx="209550" cy="0"/>
        </a:xfrm>
        <a:prstGeom prst="line">
          <a:avLst/>
        </a:prstGeom>
        <a:solidFill>
          <a:srgbClr val="FFFFFF"/>
        </a:solidFill>
        <a:ln w="508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>
    <pageSetUpPr fitToPage="1"/>
  </sheetPr>
  <dimension ref="A1:I42"/>
  <sheetViews>
    <sheetView tabSelected="1" showOutlineSymbols="0" zoomScale="53" zoomScaleNormal="53" workbookViewId="0" topLeftCell="A1">
      <selection activeCell="A1" sqref="A1"/>
    </sheetView>
  </sheetViews>
  <sheetFormatPr defaultColWidth="8.6640625" defaultRowHeight="15"/>
  <cols>
    <col min="1" max="1" width="8.6640625" style="4" customWidth="1"/>
    <col min="2" max="2" width="4.10546875" style="4" customWidth="1"/>
    <col min="3" max="3" width="29.6640625" style="4" customWidth="1"/>
    <col min="4" max="4" width="33.77734375" style="0" customWidth="1"/>
    <col min="5" max="5" width="1.5625" style="4" customWidth="1"/>
    <col min="6" max="6" width="17.5546875" style="4" customWidth="1"/>
    <col min="7" max="7" width="27.99609375" style="4" customWidth="1"/>
    <col min="8" max="8" width="5.3359375" style="46" customWidth="1"/>
    <col min="9" max="9" width="21.5546875" style="4" customWidth="1"/>
    <col min="10" max="16384" width="8.6640625" style="4" customWidth="1"/>
  </cols>
  <sheetData>
    <row r="1" spans="2:9" s="44" customFormat="1" ht="36" customHeight="1" thickBot="1">
      <c r="B1" s="51"/>
      <c r="C1" s="104" t="s">
        <v>118</v>
      </c>
      <c r="D1" s="42"/>
      <c r="E1" s="42"/>
      <c r="F1" s="42"/>
      <c r="G1" s="42"/>
      <c r="H1" s="42"/>
      <c r="I1" s="43"/>
    </row>
    <row r="2" spans="1:9" s="2" customFormat="1" ht="30" customHeight="1">
      <c r="A2" s="385" t="s">
        <v>125</v>
      </c>
      <c r="B2" s="89"/>
      <c r="C2" s="24" t="s">
        <v>51</v>
      </c>
      <c r="D2" s="314" t="s">
        <v>147</v>
      </c>
      <c r="E2" s="28"/>
      <c r="F2" s="121"/>
      <c r="G2" s="28"/>
      <c r="H2" s="269"/>
      <c r="I2" s="88"/>
    </row>
    <row r="3" spans="1:9" s="2" customFormat="1" ht="30" customHeight="1">
      <c r="A3" s="385"/>
      <c r="B3" s="89"/>
      <c r="C3" s="24" t="s">
        <v>65</v>
      </c>
      <c r="D3" s="315" t="s">
        <v>154</v>
      </c>
      <c r="E3" s="28"/>
      <c r="F3" s="121"/>
      <c r="G3" s="87" t="s">
        <v>88</v>
      </c>
      <c r="H3" s="391" t="s">
        <v>150</v>
      </c>
      <c r="I3" s="392"/>
    </row>
    <row r="4" spans="1:9" s="2" customFormat="1" ht="30" customHeight="1">
      <c r="A4" s="385"/>
      <c r="B4" s="89"/>
      <c r="C4" s="24" t="s">
        <v>66</v>
      </c>
      <c r="D4" s="315" t="s">
        <v>148</v>
      </c>
      <c r="E4" s="28"/>
      <c r="F4" s="121"/>
      <c r="G4" s="87" t="s">
        <v>89</v>
      </c>
      <c r="H4" s="393" t="s">
        <v>151</v>
      </c>
      <c r="I4" s="394"/>
    </row>
    <row r="5" spans="1:9" s="2" customFormat="1" ht="30" customHeight="1">
      <c r="A5" s="385"/>
      <c r="B5" s="89"/>
      <c r="C5" s="24" t="s">
        <v>67</v>
      </c>
      <c r="D5" s="315" t="s">
        <v>152</v>
      </c>
      <c r="E5" s="28"/>
      <c r="F5" s="121"/>
      <c r="G5" s="121"/>
      <c r="H5" s="366"/>
      <c r="I5" s="29"/>
    </row>
    <row r="6" spans="1:9" s="2" customFormat="1" ht="18.75" thickBot="1">
      <c r="A6" s="386"/>
      <c r="B6" s="30"/>
      <c r="C6" s="31"/>
      <c r="D6" s="31"/>
      <c r="E6" s="31"/>
      <c r="F6" s="367"/>
      <c r="G6" s="367"/>
      <c r="H6" s="368"/>
      <c r="I6" s="32"/>
    </row>
    <row r="7" spans="1:9" s="2" customFormat="1" ht="25.5" customHeight="1">
      <c r="A7" s="387" t="s">
        <v>126</v>
      </c>
      <c r="B7" s="26"/>
      <c r="C7" s="124" t="s">
        <v>48</v>
      </c>
      <c r="D7" s="314" t="s">
        <v>149</v>
      </c>
      <c r="E7" s="125"/>
      <c r="F7" s="125"/>
      <c r="G7" s="96" t="s">
        <v>54</v>
      </c>
      <c r="H7" s="96"/>
      <c r="I7" s="244" t="s">
        <v>160</v>
      </c>
    </row>
    <row r="8" spans="1:9" s="2" customFormat="1" ht="27" customHeight="1">
      <c r="A8" s="385"/>
      <c r="B8" s="27"/>
      <c r="C8" s="311" t="s">
        <v>51</v>
      </c>
      <c r="D8" s="330" t="str">
        <f>D2</f>
        <v>Dunn Construction Inc.</v>
      </c>
      <c r="E8" s="121"/>
      <c r="F8" s="121"/>
      <c r="G8" s="126" t="s">
        <v>129</v>
      </c>
      <c r="H8" s="126"/>
      <c r="I8" s="245">
        <v>37376</v>
      </c>
    </row>
    <row r="9" spans="1:9" s="2" customFormat="1" ht="39.75" customHeight="1">
      <c r="A9" s="385"/>
      <c r="B9" s="27"/>
      <c r="C9" s="311" t="s">
        <v>50</v>
      </c>
      <c r="D9" s="315">
        <v>33088</v>
      </c>
      <c r="E9" s="127"/>
      <c r="F9" s="127"/>
      <c r="G9" s="311" t="s">
        <v>77</v>
      </c>
      <c r="H9" s="369"/>
      <c r="I9" s="319">
        <v>36784</v>
      </c>
    </row>
    <row r="10" spans="1:9" s="23" customFormat="1" ht="42.75" customHeight="1">
      <c r="A10" s="385"/>
      <c r="B10" s="27"/>
      <c r="C10" s="311" t="s">
        <v>104</v>
      </c>
      <c r="D10" s="331">
        <f>'PP1-date'!G35</f>
        <v>152577</v>
      </c>
      <c r="E10" s="128"/>
      <c r="F10" s="128"/>
      <c r="G10" s="365" t="s">
        <v>119</v>
      </c>
      <c r="H10" s="312"/>
      <c r="I10" s="320">
        <v>71</v>
      </c>
    </row>
    <row r="11" spans="1:9" s="23" customFormat="1" ht="42.75" customHeight="1">
      <c r="A11" s="385"/>
      <c r="B11" s="27"/>
      <c r="C11" s="316" t="s">
        <v>106</v>
      </c>
      <c r="D11" s="332">
        <f>'PP1-date'!H41</f>
        <v>1991.76</v>
      </c>
      <c r="E11" s="128"/>
      <c r="F11" s="128"/>
      <c r="G11" s="365" t="s">
        <v>120</v>
      </c>
      <c r="H11" s="312"/>
      <c r="I11" s="320">
        <v>0</v>
      </c>
    </row>
    <row r="12" spans="1:9" s="23" customFormat="1" ht="41.25" customHeight="1">
      <c r="A12" s="385"/>
      <c r="B12" s="27"/>
      <c r="C12" s="316" t="s">
        <v>105</v>
      </c>
      <c r="D12" s="332">
        <f>+G23</f>
        <v>165192.76</v>
      </c>
      <c r="E12" s="128"/>
      <c r="F12" s="128"/>
      <c r="G12" s="365" t="s">
        <v>83</v>
      </c>
      <c r="H12" s="312"/>
      <c r="I12" s="321">
        <v>37195</v>
      </c>
    </row>
    <row r="13" spans="1:9" s="23" customFormat="1" ht="31.5" customHeight="1">
      <c r="A13" s="385"/>
      <c r="B13" s="27"/>
      <c r="C13" s="316" t="s">
        <v>134</v>
      </c>
      <c r="D13" s="375">
        <v>37195</v>
      </c>
      <c r="E13" s="128"/>
      <c r="F13" s="128"/>
      <c r="G13" s="313" t="s">
        <v>84</v>
      </c>
      <c r="H13" s="313"/>
      <c r="I13" s="379" t="s">
        <v>156</v>
      </c>
    </row>
    <row r="14" spans="1:9" s="23" customFormat="1" ht="15" customHeight="1" thickBot="1">
      <c r="A14" s="386"/>
      <c r="B14" s="25"/>
      <c r="C14" s="129"/>
      <c r="D14" s="130"/>
      <c r="E14" s="131"/>
      <c r="F14" s="131"/>
      <c r="G14" s="132"/>
      <c r="H14" s="132"/>
      <c r="I14" s="258"/>
    </row>
    <row r="15" spans="2:9" ht="74.25" customHeight="1" hidden="1">
      <c r="B15" s="381" t="s">
        <v>26</v>
      </c>
      <c r="C15" s="395" t="s">
        <v>133</v>
      </c>
      <c r="D15" s="396"/>
      <c r="E15" s="382"/>
      <c r="F15" s="383">
        <f>'PP1-date'!N43/'PP1-date'!G43</f>
        <v>1.0826845461635766</v>
      </c>
      <c r="G15" s="77"/>
      <c r="H15" s="47"/>
      <c r="I15" s="9"/>
    </row>
    <row r="16" spans="1:9" ht="39.75" customHeight="1" hidden="1">
      <c r="A16" s="380"/>
      <c r="B16" s="384" t="s">
        <v>27</v>
      </c>
      <c r="C16" s="397" t="s">
        <v>131</v>
      </c>
      <c r="D16" s="398"/>
      <c r="E16" s="382"/>
      <c r="F16" s="383">
        <f>D12/D10</f>
        <v>1.0826845461635766</v>
      </c>
      <c r="G16" s="77"/>
      <c r="H16" s="45"/>
      <c r="I16" s="9"/>
    </row>
    <row r="17" spans="1:9" ht="31.5" customHeight="1">
      <c r="A17" s="388" t="s">
        <v>127</v>
      </c>
      <c r="B17" s="11" t="s">
        <v>28</v>
      </c>
      <c r="C17" s="338" t="s">
        <v>153</v>
      </c>
      <c r="D17" s="55"/>
      <c r="E17" s="12"/>
      <c r="F17" s="78">
        <f>'PP1-date'!N43</f>
        <v>165192.76</v>
      </c>
      <c r="G17" s="77"/>
      <c r="H17" s="45"/>
      <c r="I17" s="14"/>
    </row>
    <row r="18" spans="1:9" ht="31.5" customHeight="1">
      <c r="A18" s="389"/>
      <c r="B18" s="11" t="s">
        <v>29</v>
      </c>
      <c r="C18" s="338" t="s">
        <v>111</v>
      </c>
      <c r="D18" s="69"/>
      <c r="E18" s="12"/>
      <c r="F18" s="78">
        <v>0</v>
      </c>
      <c r="G18" s="77"/>
      <c r="H18" s="45"/>
      <c r="I18" s="14"/>
    </row>
    <row r="19" spans="1:9" ht="31.5" customHeight="1">
      <c r="A19" s="389"/>
      <c r="B19" s="11" t="s">
        <v>31</v>
      </c>
      <c r="C19" s="337" t="s">
        <v>112</v>
      </c>
      <c r="D19" s="134"/>
      <c r="E19" s="135"/>
      <c r="F19" s="266"/>
      <c r="G19" s="339">
        <f>SUM(F17:F18)</f>
        <v>165192.76</v>
      </c>
      <c r="H19" s="48"/>
      <c r="I19" s="14"/>
    </row>
    <row r="20" spans="1:9" ht="31.5" customHeight="1">
      <c r="A20" s="389"/>
      <c r="B20" s="11" t="s">
        <v>33</v>
      </c>
      <c r="C20" s="338" t="s">
        <v>159</v>
      </c>
      <c r="D20" s="71"/>
      <c r="E20" s="12"/>
      <c r="F20" s="81">
        <f>+F17*0</f>
        <v>0</v>
      </c>
      <c r="G20" s="77"/>
      <c r="H20" s="45"/>
      <c r="I20" s="14"/>
    </row>
    <row r="21" spans="1:9" ht="31.5" customHeight="1">
      <c r="A21" s="389"/>
      <c r="B21" s="11" t="s">
        <v>35</v>
      </c>
      <c r="C21" s="338" t="s">
        <v>113</v>
      </c>
      <c r="D21" s="55"/>
      <c r="E21" s="12"/>
      <c r="F21" s="81">
        <f>F18*0.15</f>
        <v>0</v>
      </c>
      <c r="G21" s="77"/>
      <c r="H21" s="45"/>
      <c r="I21" s="14"/>
    </row>
    <row r="22" spans="1:9" ht="31.5" customHeight="1">
      <c r="A22" s="389"/>
      <c r="B22" s="11" t="s">
        <v>36</v>
      </c>
      <c r="C22" s="338" t="s">
        <v>114</v>
      </c>
      <c r="D22" s="74"/>
      <c r="E22" s="15"/>
      <c r="F22" s="90">
        <f>(F20+F21)</f>
        <v>0</v>
      </c>
      <c r="H22" s="48"/>
      <c r="I22" s="14"/>
    </row>
    <row r="23" spans="1:9" ht="31.5" customHeight="1">
      <c r="A23" s="389"/>
      <c r="B23" s="11" t="s">
        <v>38</v>
      </c>
      <c r="C23" s="337" t="s">
        <v>121</v>
      </c>
      <c r="D23" s="136"/>
      <c r="E23" s="135"/>
      <c r="F23" s="267"/>
      <c r="G23" s="339">
        <f>G19-F22</f>
        <v>165192.76</v>
      </c>
      <c r="H23" s="48"/>
      <c r="I23" s="14"/>
    </row>
    <row r="24" spans="1:9" ht="31.5" customHeight="1">
      <c r="A24" s="389"/>
      <c r="B24" s="11" t="s">
        <v>107</v>
      </c>
      <c r="C24" s="64" t="s">
        <v>122</v>
      </c>
      <c r="D24" s="55"/>
      <c r="E24" s="15"/>
      <c r="F24" s="334">
        <v>156933.12</v>
      </c>
      <c r="G24" s="317"/>
      <c r="H24" s="48"/>
      <c r="I24" s="14"/>
    </row>
    <row r="25" spans="1:9" ht="31.5" customHeight="1" hidden="1">
      <c r="A25" s="389"/>
      <c r="B25" s="11" t="s">
        <v>108</v>
      </c>
      <c r="C25" s="64" t="s">
        <v>90</v>
      </c>
      <c r="D25" s="55"/>
      <c r="E25" s="15"/>
      <c r="F25" s="335">
        <v>0</v>
      </c>
      <c r="G25" s="340"/>
      <c r="H25" s="48"/>
      <c r="I25" s="14"/>
    </row>
    <row r="26" spans="1:9" ht="31.5" customHeight="1">
      <c r="A26" s="389"/>
      <c r="B26" s="11" t="s">
        <v>109</v>
      </c>
      <c r="C26" s="86" t="s">
        <v>123</v>
      </c>
      <c r="D26" s="55"/>
      <c r="E26" s="15"/>
      <c r="F26" s="90">
        <f>(SUM(F24:F25))</f>
        <v>156933.12</v>
      </c>
      <c r="G26" s="341"/>
      <c r="H26" s="48"/>
      <c r="I26" s="14"/>
    </row>
    <row r="27" spans="1:9" ht="32.25" customHeight="1">
      <c r="A27" s="389"/>
      <c r="B27" s="138" t="s">
        <v>110</v>
      </c>
      <c r="C27" s="139" t="s">
        <v>115</v>
      </c>
      <c r="D27" s="136"/>
      <c r="E27" s="135"/>
      <c r="F27" s="137"/>
      <c r="G27" s="372">
        <f>G23-F26</f>
        <v>8259.640000000014</v>
      </c>
      <c r="H27" s="50"/>
      <c r="I27" s="254" t="s">
        <v>42</v>
      </c>
    </row>
    <row r="28" spans="1:9" s="112" customFormat="1" ht="18" customHeight="1">
      <c r="A28" s="389"/>
      <c r="B28" s="247"/>
      <c r="C28" s="248"/>
      <c r="D28" s="253"/>
      <c r="E28" s="249"/>
      <c r="F28" s="250"/>
      <c r="G28" s="251"/>
      <c r="H28" s="50"/>
      <c r="I28" s="246"/>
    </row>
    <row r="29" spans="1:9" ht="41.25" customHeight="1">
      <c r="A29" s="389"/>
      <c r="B29" s="122"/>
      <c r="C29" s="56"/>
      <c r="D29" s="252"/>
      <c r="E29" s="33"/>
      <c r="F29" s="82"/>
      <c r="G29" s="256"/>
      <c r="H29" s="255"/>
      <c r="I29" s="246"/>
    </row>
    <row r="30" spans="1:9" ht="20.25">
      <c r="A30" s="389"/>
      <c r="B30" s="122"/>
      <c r="C30" s="4" t="s">
        <v>136</v>
      </c>
      <c r="D30" s="322" t="s">
        <v>124</v>
      </c>
      <c r="E30" s="33"/>
      <c r="F30" s="34"/>
      <c r="G30" s="121"/>
      <c r="H30" s="49"/>
      <c r="I30" s="14"/>
    </row>
    <row r="31" spans="1:9" ht="18" customHeight="1">
      <c r="A31" s="389"/>
      <c r="B31" s="105"/>
      <c r="C31" s="106"/>
      <c r="D31" s="107"/>
      <c r="E31" s="109"/>
      <c r="F31" s="108"/>
      <c r="G31" s="109"/>
      <c r="H31" s="109"/>
      <c r="I31" s="110"/>
    </row>
    <row r="32" spans="1:9" ht="18" customHeight="1" thickBot="1">
      <c r="A32" s="390"/>
      <c r="B32" s="16"/>
      <c r="C32" s="17"/>
      <c r="D32" s="3"/>
      <c r="E32" s="19"/>
      <c r="F32" s="18"/>
      <c r="G32" s="19"/>
      <c r="H32" s="19"/>
      <c r="I32" s="20"/>
    </row>
    <row r="33" spans="1:9" ht="42" customHeight="1" thickBot="1">
      <c r="A33" s="388" t="s">
        <v>128</v>
      </c>
      <c r="B33" s="91"/>
      <c r="C33" s="111" t="s">
        <v>135</v>
      </c>
      <c r="D33" s="92"/>
      <c r="E33" s="94"/>
      <c r="F33" s="93"/>
      <c r="G33" s="94"/>
      <c r="H33" s="94"/>
      <c r="I33" s="95"/>
    </row>
    <row r="34" spans="1:9" s="112" customFormat="1" ht="42" customHeight="1">
      <c r="A34" s="389"/>
      <c r="B34" s="114"/>
      <c r="C34" s="119" t="s">
        <v>85</v>
      </c>
      <c r="D34" s="115"/>
      <c r="E34" s="117"/>
      <c r="F34" s="116"/>
      <c r="G34" s="170"/>
      <c r="H34" s="255"/>
      <c r="I34" s="118"/>
    </row>
    <row r="35" spans="1:9" ht="38.25" customHeight="1">
      <c r="A35" s="389"/>
      <c r="B35" s="38"/>
      <c r="C35" s="113" t="s">
        <v>73</v>
      </c>
      <c r="D35" s="113" t="s">
        <v>74</v>
      </c>
      <c r="E35" s="33"/>
      <c r="F35" s="82"/>
      <c r="G35" s="13"/>
      <c r="H35" s="49"/>
      <c r="I35" s="14"/>
    </row>
    <row r="36" spans="1:9" ht="26.25" customHeight="1">
      <c r="A36" s="389"/>
      <c r="B36" s="38"/>
      <c r="C36" s="336" t="s">
        <v>130</v>
      </c>
      <c r="D36" s="342">
        <v>0</v>
      </c>
      <c r="E36" s="33"/>
      <c r="F36" s="34"/>
      <c r="G36" s="13"/>
      <c r="H36" s="257"/>
      <c r="I36" s="14"/>
    </row>
    <row r="37" spans="1:9" ht="26.25" customHeight="1">
      <c r="A37" s="389"/>
      <c r="B37" s="97"/>
      <c r="C37" s="336" t="s">
        <v>130</v>
      </c>
      <c r="D37" s="343">
        <v>0</v>
      </c>
      <c r="E37" s="13"/>
      <c r="F37" s="13"/>
      <c r="H37" s="98"/>
      <c r="I37" s="14"/>
    </row>
    <row r="38" spans="1:9" ht="26.25" customHeight="1">
      <c r="A38" s="389"/>
      <c r="B38" s="97"/>
      <c r="C38" s="336" t="s">
        <v>130</v>
      </c>
      <c r="D38" s="343">
        <v>0</v>
      </c>
      <c r="E38" s="13"/>
      <c r="F38" s="13"/>
      <c r="H38" s="98"/>
      <c r="I38" s="14"/>
    </row>
    <row r="39" spans="1:9" ht="26.25" customHeight="1">
      <c r="A39" s="389"/>
      <c r="B39" s="97"/>
      <c r="C39" s="336" t="s">
        <v>130</v>
      </c>
      <c r="D39" s="343">
        <v>0</v>
      </c>
      <c r="E39" s="13"/>
      <c r="F39" s="13"/>
      <c r="G39" s="13"/>
      <c r="H39" s="98"/>
      <c r="I39" s="14"/>
    </row>
    <row r="40" spans="1:9" ht="26.25" customHeight="1">
      <c r="A40" s="389"/>
      <c r="B40" s="97"/>
      <c r="C40" s="121"/>
      <c r="D40" s="345"/>
      <c r="E40" s="13"/>
      <c r="F40" s="13"/>
      <c r="G40" s="13"/>
      <c r="H40" s="98"/>
      <c r="I40" s="14"/>
    </row>
    <row r="41" spans="1:9" ht="26.25" customHeight="1">
      <c r="A41" s="389"/>
      <c r="B41" s="97"/>
      <c r="C41" s="120" t="s">
        <v>75</v>
      </c>
      <c r="D41" s="344">
        <f>SUM(D36:D39)</f>
        <v>0</v>
      </c>
      <c r="E41" s="13"/>
      <c r="F41" s="13"/>
      <c r="G41" s="13"/>
      <c r="H41" s="98"/>
      <c r="I41" s="14"/>
    </row>
    <row r="42" spans="1:9" ht="15.75" thickBot="1">
      <c r="A42" s="390"/>
      <c r="B42" s="99"/>
      <c r="C42" s="100"/>
      <c r="D42" s="101"/>
      <c r="E42" s="100"/>
      <c r="F42" s="100"/>
      <c r="G42" s="100"/>
      <c r="H42" s="102"/>
      <c r="I42" s="103"/>
    </row>
  </sheetData>
  <mergeCells count="8">
    <mergeCell ref="H3:I3"/>
    <mergeCell ref="H4:I4"/>
    <mergeCell ref="C15:D15"/>
    <mergeCell ref="C16:D16"/>
    <mergeCell ref="A2:A6"/>
    <mergeCell ref="A7:A14"/>
    <mergeCell ref="A33:A42"/>
    <mergeCell ref="A17:A32"/>
  </mergeCells>
  <printOptions horizontalCentered="1"/>
  <pageMargins left="0.5" right="0.5" top="0.52" bottom="0.8" header="0.5" footer="0.5"/>
  <pageSetup fitToHeight="1" fitToWidth="1" orientation="portrait" scale="56" r:id="rId2"/>
  <headerFooter alignWithMargins="0">
    <oddFooter>&amp;L&amp;F,&amp;A&amp;C&amp;D, &amp;T&amp;RPage 1 of 2,
Route with payment letter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P61"/>
  <sheetViews>
    <sheetView showOutlineSymbols="0" zoomScale="50" zoomScaleNormal="50" workbookViewId="0" topLeftCell="A1">
      <selection activeCell="A1" sqref="A1:A6"/>
    </sheetView>
  </sheetViews>
  <sheetFormatPr defaultColWidth="8.6640625" defaultRowHeight="15"/>
  <cols>
    <col min="1" max="1" width="8.6640625" style="4" customWidth="1"/>
    <col min="2" max="2" width="6.6640625" style="4" customWidth="1"/>
    <col min="3" max="3" width="25.10546875" style="4" customWidth="1"/>
    <col min="4" max="4" width="8.5546875" style="21" customWidth="1"/>
    <col min="5" max="5" width="6.3359375" style="0" customWidth="1"/>
    <col min="6" max="6" width="11.6640625" style="4" customWidth="1"/>
    <col min="7" max="7" width="14.88671875" style="4" customWidth="1"/>
    <col min="8" max="8" width="16.10546875" style="4" customWidth="1"/>
    <col min="9" max="9" width="12.5546875" style="4" customWidth="1"/>
    <col min="10" max="10" width="15.5546875" style="4" customWidth="1"/>
    <col min="11" max="11" width="12.4453125" style="4" customWidth="1"/>
    <col min="12" max="12" width="14.4453125" style="4" customWidth="1"/>
    <col min="13" max="13" width="13.5546875" style="46" customWidth="1"/>
    <col min="14" max="14" width="16.6640625" style="4" customWidth="1"/>
    <col min="15" max="15" width="9.99609375" style="4" customWidth="1"/>
    <col min="16" max="16" width="15.88671875" style="4" customWidth="1"/>
    <col min="17" max="16384" width="8.6640625" style="4" customWidth="1"/>
  </cols>
  <sheetData>
    <row r="1" spans="1:16" s="44" customFormat="1" ht="31.5" customHeight="1" thickBot="1">
      <c r="A1" s="399" t="s">
        <v>125</v>
      </c>
      <c r="B1" s="171" t="s">
        <v>55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53"/>
      <c r="N1" s="42"/>
      <c r="O1" s="42"/>
      <c r="P1" s="43"/>
    </row>
    <row r="2" spans="1:16" s="2" customFormat="1" ht="25.5" customHeight="1">
      <c r="A2" s="399"/>
      <c r="B2" s="172" t="s">
        <v>56</v>
      </c>
      <c r="C2" s="323" t="s">
        <v>52</v>
      </c>
      <c r="D2" s="324"/>
      <c r="E2" s="324"/>
      <c r="F2" s="324"/>
      <c r="G2" s="173"/>
      <c r="H2" s="173"/>
      <c r="I2" s="193"/>
      <c r="J2" s="193"/>
      <c r="K2" s="173"/>
      <c r="L2" s="173"/>
      <c r="M2" s="174" t="s">
        <v>51</v>
      </c>
      <c r="N2" s="406" t="str">
        <f>Certification!D2</f>
        <v>Dunn Construction Inc.</v>
      </c>
      <c r="O2" s="406"/>
      <c r="P2" s="407"/>
    </row>
    <row r="3" spans="1:16" s="2" customFormat="1" ht="20.25">
      <c r="A3" s="399"/>
      <c r="B3" s="172"/>
      <c r="C3" s="325" t="s">
        <v>57</v>
      </c>
      <c r="D3" s="326"/>
      <c r="E3" s="326"/>
      <c r="F3" s="326"/>
      <c r="G3" s="173"/>
      <c r="H3" s="173"/>
      <c r="I3" s="193"/>
      <c r="J3" s="193"/>
      <c r="K3" s="173"/>
      <c r="L3" s="193"/>
      <c r="M3" s="194" t="s">
        <v>65</v>
      </c>
      <c r="N3" s="408" t="str">
        <f>Certification!D3</f>
        <v>10340 NE Weidler</v>
      </c>
      <c r="O3" s="408"/>
      <c r="P3" s="409"/>
    </row>
    <row r="4" spans="1:16" s="2" customFormat="1" ht="20.25">
      <c r="A4" s="399"/>
      <c r="B4" s="172"/>
      <c r="C4" s="325" t="s">
        <v>58</v>
      </c>
      <c r="D4" s="326"/>
      <c r="E4" s="326"/>
      <c r="F4" s="326"/>
      <c r="G4" s="173"/>
      <c r="H4" s="173"/>
      <c r="I4" s="193"/>
      <c r="J4" s="193"/>
      <c r="K4" s="173"/>
      <c r="L4" s="193"/>
      <c r="M4" s="194" t="s">
        <v>66</v>
      </c>
      <c r="N4" s="408" t="str">
        <f>Certification!D4</f>
        <v>Portlnad, OR 97220</v>
      </c>
      <c r="O4" s="408"/>
      <c r="P4" s="409"/>
    </row>
    <row r="5" spans="1:16" s="2" customFormat="1" ht="27" customHeight="1">
      <c r="A5" s="399"/>
      <c r="B5" s="172"/>
      <c r="C5" s="325" t="str">
        <f>Certification!D5</f>
        <v>Frank Dunn</v>
      </c>
      <c r="D5" s="326"/>
      <c r="E5" s="326"/>
      <c r="F5" s="326"/>
      <c r="G5" s="173"/>
      <c r="H5" s="173"/>
      <c r="I5" s="193"/>
      <c r="J5" s="193"/>
      <c r="K5" s="173"/>
      <c r="L5" s="193"/>
      <c r="M5" s="194" t="s">
        <v>88</v>
      </c>
      <c r="N5" s="408" t="str">
        <f>Certification!H3</f>
        <v>(503) 408-7601</v>
      </c>
      <c r="O5" s="408"/>
      <c r="P5" s="409"/>
    </row>
    <row r="6" spans="1:16" s="2" customFormat="1" ht="27.75" customHeight="1" thickBot="1">
      <c r="A6" s="400"/>
      <c r="B6" s="175"/>
      <c r="C6" s="176"/>
      <c r="D6" s="176"/>
      <c r="E6" s="176"/>
      <c r="F6" s="176"/>
      <c r="G6" s="176"/>
      <c r="H6" s="176"/>
      <c r="I6" s="195"/>
      <c r="J6" s="195"/>
      <c r="K6" s="176"/>
      <c r="L6" s="195"/>
      <c r="M6" s="268" t="s">
        <v>89</v>
      </c>
      <c r="N6" s="410" t="str">
        <f>Certification!H4</f>
        <v>(503) 408-7602</v>
      </c>
      <c r="O6" s="410"/>
      <c r="P6" s="411"/>
    </row>
    <row r="7" spans="1:16" s="2" customFormat="1" ht="24.75" customHeight="1">
      <c r="A7" s="401" t="s">
        <v>126</v>
      </c>
      <c r="B7" s="177" t="s">
        <v>48</v>
      </c>
      <c r="C7" s="196"/>
      <c r="D7" s="413" t="str">
        <f>Certification!D7</f>
        <v>SW Arboretum Hills LID</v>
      </c>
      <c r="E7" s="413"/>
      <c r="F7" s="413"/>
      <c r="G7" s="413"/>
      <c r="H7" s="296"/>
      <c r="I7" s="299"/>
      <c r="J7" s="296"/>
      <c r="K7" s="197"/>
      <c r="L7" s="178"/>
      <c r="M7" s="178"/>
      <c r="N7" s="178" t="s">
        <v>54</v>
      </c>
      <c r="O7" s="179"/>
      <c r="P7" s="328" t="s">
        <v>160</v>
      </c>
    </row>
    <row r="8" spans="1:16" s="2" customFormat="1" ht="24.75" customHeight="1">
      <c r="A8" s="402"/>
      <c r="B8" s="198" t="s">
        <v>51</v>
      </c>
      <c r="C8" s="199"/>
      <c r="D8" s="414" t="str">
        <f>Certification!D8</f>
        <v>Dunn Construction Inc.</v>
      </c>
      <c r="E8" s="414"/>
      <c r="F8" s="414"/>
      <c r="G8" s="414"/>
      <c r="H8" s="297"/>
      <c r="I8" s="300"/>
      <c r="J8" s="297"/>
      <c r="K8" s="193"/>
      <c r="L8" s="179"/>
      <c r="M8" s="179"/>
      <c r="N8" s="179" t="s">
        <v>49</v>
      </c>
      <c r="O8" s="179"/>
      <c r="P8" s="329">
        <v>37376</v>
      </c>
    </row>
    <row r="9" spans="1:16" s="2" customFormat="1" ht="28.5" customHeight="1">
      <c r="A9" s="402"/>
      <c r="B9" s="198" t="s">
        <v>50</v>
      </c>
      <c r="C9" s="200"/>
      <c r="D9" s="415">
        <f>Certification!D9</f>
        <v>33088</v>
      </c>
      <c r="E9" s="415"/>
      <c r="F9" s="415"/>
      <c r="G9" s="415"/>
      <c r="H9" s="298"/>
      <c r="I9" s="301"/>
      <c r="J9" s="298"/>
      <c r="K9" s="180"/>
      <c r="L9" s="180"/>
      <c r="M9" s="412" t="s">
        <v>83</v>
      </c>
      <c r="N9" s="412"/>
      <c r="O9" s="181"/>
      <c r="P9" s="327">
        <f>Certification!I12</f>
        <v>37195</v>
      </c>
    </row>
    <row r="10" spans="1:16" s="23" customFormat="1" ht="21" thickBot="1">
      <c r="A10" s="403"/>
      <c r="B10" s="201" t="s">
        <v>53</v>
      </c>
      <c r="C10" s="202"/>
      <c r="D10" s="404">
        <f>Certification!I9</f>
        <v>36784</v>
      </c>
      <c r="E10" s="404"/>
      <c r="F10" s="404"/>
      <c r="G10" s="404"/>
      <c r="H10" s="302"/>
      <c r="I10" s="303"/>
      <c r="J10" s="302"/>
      <c r="K10" s="203"/>
      <c r="L10" s="203"/>
      <c r="M10" s="203"/>
      <c r="N10" s="182" t="s">
        <v>91</v>
      </c>
      <c r="O10" s="182"/>
      <c r="P10" s="378" t="s">
        <v>156</v>
      </c>
    </row>
    <row r="11" spans="1:16" ht="25.5" customHeight="1">
      <c r="A11" s="401" t="s">
        <v>127</v>
      </c>
      <c r="B11" s="156" t="s">
        <v>6</v>
      </c>
      <c r="C11" s="157" t="s">
        <v>7</v>
      </c>
      <c r="D11" s="157" t="s">
        <v>8</v>
      </c>
      <c r="E11" s="157" t="s">
        <v>9</v>
      </c>
      <c r="F11" s="157" t="s">
        <v>10</v>
      </c>
      <c r="G11" s="158" t="s">
        <v>11</v>
      </c>
      <c r="H11" s="159" t="s">
        <v>12</v>
      </c>
      <c r="I11" s="158" t="s">
        <v>13</v>
      </c>
      <c r="J11" s="160" t="s">
        <v>14</v>
      </c>
      <c r="K11" s="158" t="s">
        <v>15</v>
      </c>
      <c r="L11" s="161" t="s">
        <v>16</v>
      </c>
      <c r="M11" s="163" t="s">
        <v>17</v>
      </c>
      <c r="N11" s="164" t="s">
        <v>39</v>
      </c>
      <c r="O11" s="162" t="s">
        <v>40</v>
      </c>
      <c r="P11" s="159" t="s">
        <v>92</v>
      </c>
    </row>
    <row r="12" spans="1:16" ht="18">
      <c r="A12" s="405"/>
      <c r="B12" s="204"/>
      <c r="C12" s="205"/>
      <c r="D12" s="260"/>
      <c r="E12" s="261"/>
      <c r="F12" s="259" t="s">
        <v>86</v>
      </c>
      <c r="G12" s="209"/>
      <c r="H12" s="206"/>
      <c r="I12" s="207" t="s">
        <v>87</v>
      </c>
      <c r="J12" s="208"/>
      <c r="K12" s="207" t="s">
        <v>78</v>
      </c>
      <c r="L12" s="208"/>
      <c r="M12" s="263"/>
      <c r="N12" s="264" t="s">
        <v>79</v>
      </c>
      <c r="O12" s="265"/>
      <c r="P12" s="262"/>
    </row>
    <row r="13" spans="1:16" ht="72.75" thickBot="1">
      <c r="A13" s="405"/>
      <c r="B13" s="210" t="s">
        <v>18</v>
      </c>
      <c r="C13" s="211" t="s">
        <v>132</v>
      </c>
      <c r="D13" s="212" t="s">
        <v>19</v>
      </c>
      <c r="E13" s="212" t="s">
        <v>0</v>
      </c>
      <c r="F13" s="213" t="s">
        <v>1</v>
      </c>
      <c r="G13" s="233" t="s">
        <v>102</v>
      </c>
      <c r="H13" s="235" t="s">
        <v>103</v>
      </c>
      <c r="I13" s="270" t="s">
        <v>93</v>
      </c>
      <c r="J13" s="232" t="s">
        <v>21</v>
      </c>
      <c r="K13" s="270" t="s">
        <v>20</v>
      </c>
      <c r="L13" s="271" t="s">
        <v>21</v>
      </c>
      <c r="M13" s="214" t="s">
        <v>80</v>
      </c>
      <c r="N13" s="215" t="s">
        <v>21</v>
      </c>
      <c r="O13" s="234" t="s">
        <v>94</v>
      </c>
      <c r="P13" s="216" t="s">
        <v>22</v>
      </c>
    </row>
    <row r="14" spans="1:16" ht="38.25" customHeight="1" thickBot="1">
      <c r="A14" s="405"/>
      <c r="B14" s="217"/>
      <c r="C14" s="218"/>
      <c r="D14" s="219"/>
      <c r="E14" s="219"/>
      <c r="F14" s="218"/>
      <c r="G14" s="220"/>
      <c r="H14" s="221"/>
      <c r="I14" s="293" t="s">
        <v>95</v>
      </c>
      <c r="J14" s="275" t="s">
        <v>41</v>
      </c>
      <c r="K14" s="222"/>
      <c r="L14" s="223" t="s">
        <v>96</v>
      </c>
      <c r="M14" s="272" t="s">
        <v>97</v>
      </c>
      <c r="N14" s="273" t="s">
        <v>98</v>
      </c>
      <c r="O14" s="274" t="s">
        <v>99</v>
      </c>
      <c r="P14" s="370" t="s">
        <v>100</v>
      </c>
    </row>
    <row r="15" spans="1:16" ht="34.5" customHeight="1">
      <c r="A15" s="364"/>
      <c r="B15" s="355">
        <v>1</v>
      </c>
      <c r="C15" s="346" t="s">
        <v>2</v>
      </c>
      <c r="D15" s="347">
        <v>1</v>
      </c>
      <c r="E15" s="348" t="s">
        <v>64</v>
      </c>
      <c r="F15" s="349">
        <v>7600</v>
      </c>
      <c r="G15" s="224">
        <f aca="true" t="shared" si="0" ref="G15:G33">F15*$D15</f>
        <v>7600</v>
      </c>
      <c r="H15" s="225">
        <f aca="true" t="shared" si="1" ref="H15:H33">G15</f>
        <v>7600</v>
      </c>
      <c r="I15" s="362">
        <v>1</v>
      </c>
      <c r="J15" s="141">
        <f aca="true" t="shared" si="2" ref="J15:J39">I15*$F15</f>
        <v>7600</v>
      </c>
      <c r="K15" s="362">
        <v>0</v>
      </c>
      <c r="L15" s="143">
        <f>K15*$F15</f>
        <v>0</v>
      </c>
      <c r="M15" s="241">
        <f>I15+K15</f>
        <v>1</v>
      </c>
      <c r="N15" s="142">
        <f>J15+L15</f>
        <v>7600</v>
      </c>
      <c r="O15" s="140">
        <f aca="true" t="shared" si="3" ref="O15:O33">SUM(N15/H15)</f>
        <v>1</v>
      </c>
      <c r="P15" s="144">
        <f aca="true" t="shared" si="4" ref="P15:P33">SUM(H15-N15)</f>
        <v>0</v>
      </c>
    </row>
    <row r="16" spans="1:16" ht="34.5" customHeight="1">
      <c r="A16" s="364"/>
      <c r="B16" s="355">
        <f aca="true" t="shared" si="5" ref="B16:B33">1+B15</f>
        <v>2</v>
      </c>
      <c r="C16" s="346" t="s">
        <v>43</v>
      </c>
      <c r="D16" s="347">
        <v>596</v>
      </c>
      <c r="E16" s="348" t="s">
        <v>63</v>
      </c>
      <c r="F16" s="349">
        <v>5</v>
      </c>
      <c r="G16" s="224">
        <f t="shared" si="0"/>
        <v>2980</v>
      </c>
      <c r="H16" s="225">
        <f t="shared" si="1"/>
        <v>2980</v>
      </c>
      <c r="I16" s="363">
        <v>596</v>
      </c>
      <c r="J16" s="141">
        <f t="shared" si="2"/>
        <v>2980</v>
      </c>
      <c r="K16" s="363">
        <v>0</v>
      </c>
      <c r="L16" s="143">
        <f aca="true" t="shared" si="6" ref="L16:L33">K16*$F16</f>
        <v>0</v>
      </c>
      <c r="M16" s="242">
        <f aca="true" t="shared" si="7" ref="M16:M33">I16+K16</f>
        <v>596</v>
      </c>
      <c r="N16" s="142">
        <f aca="true" t="shared" si="8" ref="N16:N33">J16+L16</f>
        <v>2980</v>
      </c>
      <c r="O16" s="140">
        <f t="shared" si="3"/>
        <v>1</v>
      </c>
      <c r="P16" s="144">
        <f t="shared" si="4"/>
        <v>0</v>
      </c>
    </row>
    <row r="17" spans="1:16" ht="34.5" customHeight="1">
      <c r="A17" s="364"/>
      <c r="B17" s="355">
        <f t="shared" si="5"/>
        <v>3</v>
      </c>
      <c r="C17" s="346" t="s">
        <v>146</v>
      </c>
      <c r="D17" s="347">
        <v>10</v>
      </c>
      <c r="E17" s="348" t="s">
        <v>63</v>
      </c>
      <c r="F17" s="349">
        <v>10</v>
      </c>
      <c r="G17" s="224">
        <f t="shared" si="0"/>
        <v>100</v>
      </c>
      <c r="H17" s="225">
        <v>0</v>
      </c>
      <c r="I17" s="363">
        <v>0</v>
      </c>
      <c r="J17" s="141">
        <f t="shared" si="2"/>
        <v>0</v>
      </c>
      <c r="K17" s="363">
        <v>0</v>
      </c>
      <c r="L17" s="143">
        <f t="shared" si="6"/>
        <v>0</v>
      </c>
      <c r="M17" s="242">
        <f>I17+K17</f>
        <v>0</v>
      </c>
      <c r="N17" s="142">
        <f>J17+L17</f>
        <v>0</v>
      </c>
      <c r="O17" s="140">
        <v>1</v>
      </c>
      <c r="P17" s="144">
        <f>SUM(H17-N17)</f>
        <v>0</v>
      </c>
    </row>
    <row r="18" spans="1:16" ht="34.5" customHeight="1">
      <c r="A18" s="364"/>
      <c r="B18" s="355">
        <f t="shared" si="5"/>
        <v>4</v>
      </c>
      <c r="C18" s="346" t="s">
        <v>3</v>
      </c>
      <c r="D18" s="347">
        <v>220</v>
      </c>
      <c r="E18" s="348" t="s">
        <v>63</v>
      </c>
      <c r="F18" s="349">
        <v>10</v>
      </c>
      <c r="G18" s="224">
        <f t="shared" si="0"/>
        <v>2200</v>
      </c>
      <c r="H18" s="225">
        <f t="shared" si="1"/>
        <v>2200</v>
      </c>
      <c r="I18" s="363">
        <v>220</v>
      </c>
      <c r="J18" s="141">
        <f t="shared" si="2"/>
        <v>2200</v>
      </c>
      <c r="K18" s="363">
        <v>0</v>
      </c>
      <c r="L18" s="143">
        <f t="shared" si="6"/>
        <v>0</v>
      </c>
      <c r="M18" s="242">
        <f t="shared" si="7"/>
        <v>220</v>
      </c>
      <c r="N18" s="142">
        <f t="shared" si="8"/>
        <v>2200</v>
      </c>
      <c r="O18" s="140">
        <f t="shared" si="3"/>
        <v>1</v>
      </c>
      <c r="P18" s="144">
        <f t="shared" si="4"/>
        <v>0</v>
      </c>
    </row>
    <row r="19" spans="1:16" ht="34.5" customHeight="1">
      <c r="A19" s="364"/>
      <c r="B19" s="355">
        <f t="shared" si="5"/>
        <v>5</v>
      </c>
      <c r="C19" s="346" t="s">
        <v>4</v>
      </c>
      <c r="D19" s="347">
        <v>15</v>
      </c>
      <c r="E19" s="348" t="s">
        <v>63</v>
      </c>
      <c r="F19" s="349">
        <v>10</v>
      </c>
      <c r="G19" s="224">
        <f t="shared" si="0"/>
        <v>150</v>
      </c>
      <c r="H19" s="225">
        <v>132</v>
      </c>
      <c r="I19" s="363">
        <v>13.2</v>
      </c>
      <c r="J19" s="141">
        <f t="shared" si="2"/>
        <v>132</v>
      </c>
      <c r="K19" s="363">
        <v>0</v>
      </c>
      <c r="L19" s="143">
        <f t="shared" si="6"/>
        <v>0</v>
      </c>
      <c r="M19" s="242">
        <f t="shared" si="7"/>
        <v>13.2</v>
      </c>
      <c r="N19" s="142">
        <f t="shared" si="8"/>
        <v>132</v>
      </c>
      <c r="O19" s="140">
        <f t="shared" si="3"/>
        <v>1</v>
      </c>
      <c r="P19" s="144">
        <f t="shared" si="4"/>
        <v>0</v>
      </c>
    </row>
    <row r="20" spans="1:16" ht="34.5" customHeight="1">
      <c r="A20" s="364"/>
      <c r="B20" s="355">
        <f t="shared" si="5"/>
        <v>6</v>
      </c>
      <c r="C20" s="346" t="s">
        <v>137</v>
      </c>
      <c r="D20" s="347">
        <v>1782</v>
      </c>
      <c r="E20" s="348" t="s">
        <v>81</v>
      </c>
      <c r="F20" s="349">
        <v>31</v>
      </c>
      <c r="G20" s="224">
        <f t="shared" si="0"/>
        <v>55242</v>
      </c>
      <c r="H20" s="225">
        <f t="shared" si="1"/>
        <v>55242</v>
      </c>
      <c r="I20" s="363">
        <v>1782</v>
      </c>
      <c r="J20" s="141">
        <f t="shared" si="2"/>
        <v>55242</v>
      </c>
      <c r="K20" s="363">
        <v>0</v>
      </c>
      <c r="L20" s="143">
        <f t="shared" si="6"/>
        <v>0</v>
      </c>
      <c r="M20" s="242">
        <f t="shared" si="7"/>
        <v>1782</v>
      </c>
      <c r="N20" s="142">
        <f t="shared" si="8"/>
        <v>55242</v>
      </c>
      <c r="O20" s="140">
        <f t="shared" si="3"/>
        <v>1</v>
      </c>
      <c r="P20" s="144">
        <f t="shared" si="4"/>
        <v>0</v>
      </c>
    </row>
    <row r="21" spans="1:16" ht="34.5" customHeight="1">
      <c r="A21" s="364"/>
      <c r="B21" s="355">
        <f t="shared" si="5"/>
        <v>7</v>
      </c>
      <c r="C21" s="346" t="s">
        <v>145</v>
      </c>
      <c r="D21" s="347">
        <v>245</v>
      </c>
      <c r="E21" s="348" t="s">
        <v>62</v>
      </c>
      <c r="F21" s="349">
        <v>23</v>
      </c>
      <c r="G21" s="224">
        <f t="shared" si="0"/>
        <v>5635</v>
      </c>
      <c r="H21" s="225">
        <v>5543</v>
      </c>
      <c r="I21" s="363">
        <v>241</v>
      </c>
      <c r="J21" s="141">
        <f t="shared" si="2"/>
        <v>5543</v>
      </c>
      <c r="K21" s="363">
        <v>0</v>
      </c>
      <c r="L21" s="143">
        <f t="shared" si="6"/>
        <v>0</v>
      </c>
      <c r="M21" s="242">
        <f t="shared" si="7"/>
        <v>241</v>
      </c>
      <c r="N21" s="142">
        <f t="shared" si="8"/>
        <v>5543</v>
      </c>
      <c r="O21" s="140">
        <f t="shared" si="3"/>
        <v>1</v>
      </c>
      <c r="P21" s="144">
        <f t="shared" si="4"/>
        <v>0</v>
      </c>
    </row>
    <row r="22" spans="1:16" ht="34.5" customHeight="1">
      <c r="A22" s="364"/>
      <c r="B22" s="355">
        <f t="shared" si="5"/>
        <v>8</v>
      </c>
      <c r="C22" s="346" t="s">
        <v>138</v>
      </c>
      <c r="D22" s="347">
        <v>2500</v>
      </c>
      <c r="E22" s="348" t="s">
        <v>62</v>
      </c>
      <c r="F22" s="349">
        <v>10</v>
      </c>
      <c r="G22" s="224">
        <f t="shared" si="0"/>
        <v>25000</v>
      </c>
      <c r="H22" s="225">
        <v>22100</v>
      </c>
      <c r="I22" s="363">
        <v>2210</v>
      </c>
      <c r="J22" s="141">
        <f t="shared" si="2"/>
        <v>22100</v>
      </c>
      <c r="K22" s="363">
        <v>0</v>
      </c>
      <c r="L22" s="143">
        <f t="shared" si="6"/>
        <v>0</v>
      </c>
      <c r="M22" s="242">
        <f t="shared" si="7"/>
        <v>2210</v>
      </c>
      <c r="N22" s="142">
        <f t="shared" si="8"/>
        <v>22100</v>
      </c>
      <c r="O22" s="140">
        <f t="shared" si="3"/>
        <v>1</v>
      </c>
      <c r="P22" s="144">
        <f t="shared" si="4"/>
        <v>0</v>
      </c>
    </row>
    <row r="23" spans="1:16" ht="34.5" customHeight="1">
      <c r="A23" s="364"/>
      <c r="B23" s="355">
        <f t="shared" si="5"/>
        <v>9</v>
      </c>
      <c r="C23" s="346" t="s">
        <v>5</v>
      </c>
      <c r="D23" s="347">
        <v>41</v>
      </c>
      <c r="E23" s="348" t="s">
        <v>63</v>
      </c>
      <c r="F23" s="349">
        <v>10</v>
      </c>
      <c r="G23" s="224">
        <f t="shared" si="0"/>
        <v>410</v>
      </c>
      <c r="H23" s="225">
        <f t="shared" si="1"/>
        <v>410</v>
      </c>
      <c r="I23" s="363">
        <v>41</v>
      </c>
      <c r="J23" s="141">
        <f t="shared" si="2"/>
        <v>410</v>
      </c>
      <c r="K23" s="363">
        <v>0</v>
      </c>
      <c r="L23" s="143">
        <f t="shared" si="6"/>
        <v>0</v>
      </c>
      <c r="M23" s="242">
        <f t="shared" si="7"/>
        <v>41</v>
      </c>
      <c r="N23" s="142">
        <f t="shared" si="8"/>
        <v>410</v>
      </c>
      <c r="O23" s="140">
        <f t="shared" si="3"/>
        <v>1</v>
      </c>
      <c r="P23" s="144">
        <f t="shared" si="4"/>
        <v>0</v>
      </c>
    </row>
    <row r="24" spans="1:16" ht="34.5" customHeight="1">
      <c r="A24" s="364"/>
      <c r="B24" s="355">
        <f t="shared" si="5"/>
        <v>10</v>
      </c>
      <c r="C24" s="346" t="s">
        <v>44</v>
      </c>
      <c r="D24" s="347">
        <v>156</v>
      </c>
      <c r="E24" s="348" t="s">
        <v>62</v>
      </c>
      <c r="F24" s="349">
        <v>15</v>
      </c>
      <c r="G24" s="224">
        <f t="shared" si="0"/>
        <v>2340</v>
      </c>
      <c r="H24" s="225">
        <v>2619</v>
      </c>
      <c r="I24" s="363">
        <v>174.6</v>
      </c>
      <c r="J24" s="141">
        <f t="shared" si="2"/>
        <v>2619</v>
      </c>
      <c r="K24" s="363">
        <v>0</v>
      </c>
      <c r="L24" s="143">
        <f t="shared" si="6"/>
        <v>0</v>
      </c>
      <c r="M24" s="242">
        <f t="shared" si="7"/>
        <v>174.6</v>
      </c>
      <c r="N24" s="142">
        <f t="shared" si="8"/>
        <v>2619</v>
      </c>
      <c r="O24" s="140">
        <f t="shared" si="3"/>
        <v>1</v>
      </c>
      <c r="P24" s="144">
        <f t="shared" si="4"/>
        <v>0</v>
      </c>
    </row>
    <row r="25" spans="1:16" ht="34.5" customHeight="1">
      <c r="A25" s="364"/>
      <c r="B25" s="355">
        <f t="shared" si="5"/>
        <v>11</v>
      </c>
      <c r="C25" s="346" t="s">
        <v>45</v>
      </c>
      <c r="D25" s="347">
        <v>4</v>
      </c>
      <c r="E25" s="348" t="s">
        <v>82</v>
      </c>
      <c r="F25" s="349">
        <v>400</v>
      </c>
      <c r="G25" s="224">
        <f t="shared" si="0"/>
        <v>1600</v>
      </c>
      <c r="H25" s="225">
        <f t="shared" si="1"/>
        <v>1600</v>
      </c>
      <c r="I25" s="363">
        <v>4</v>
      </c>
      <c r="J25" s="141">
        <f t="shared" si="2"/>
        <v>1600</v>
      </c>
      <c r="K25" s="363">
        <v>0</v>
      </c>
      <c r="L25" s="143">
        <f t="shared" si="6"/>
        <v>0</v>
      </c>
      <c r="M25" s="242">
        <f t="shared" si="7"/>
        <v>4</v>
      </c>
      <c r="N25" s="142">
        <f t="shared" si="8"/>
        <v>1600</v>
      </c>
      <c r="O25" s="140">
        <f t="shared" si="3"/>
        <v>1</v>
      </c>
      <c r="P25" s="144">
        <f t="shared" si="4"/>
        <v>0</v>
      </c>
    </row>
    <row r="26" spans="1:16" ht="34.5" customHeight="1">
      <c r="A26" s="364"/>
      <c r="B26" s="355">
        <f t="shared" si="5"/>
        <v>12</v>
      </c>
      <c r="C26" s="346" t="s">
        <v>46</v>
      </c>
      <c r="D26" s="347">
        <v>4</v>
      </c>
      <c r="E26" s="348" t="s">
        <v>82</v>
      </c>
      <c r="F26" s="349">
        <v>1900</v>
      </c>
      <c r="G26" s="224">
        <f t="shared" si="0"/>
        <v>7600</v>
      </c>
      <c r="H26" s="225">
        <f t="shared" si="1"/>
        <v>7600</v>
      </c>
      <c r="I26" s="363">
        <v>4</v>
      </c>
      <c r="J26" s="141">
        <f t="shared" si="2"/>
        <v>7600</v>
      </c>
      <c r="K26" s="363">
        <v>0</v>
      </c>
      <c r="L26" s="143">
        <f t="shared" si="6"/>
        <v>0</v>
      </c>
      <c r="M26" s="242">
        <f t="shared" si="7"/>
        <v>4</v>
      </c>
      <c r="N26" s="142">
        <f t="shared" si="8"/>
        <v>7600</v>
      </c>
      <c r="O26" s="140">
        <f t="shared" si="3"/>
        <v>1</v>
      </c>
      <c r="P26" s="144">
        <f t="shared" si="4"/>
        <v>0</v>
      </c>
    </row>
    <row r="27" spans="1:16" ht="34.5" customHeight="1">
      <c r="A27" s="364"/>
      <c r="B27" s="355">
        <f t="shared" si="5"/>
        <v>13</v>
      </c>
      <c r="C27" s="346" t="s">
        <v>47</v>
      </c>
      <c r="D27" s="347">
        <v>1</v>
      </c>
      <c r="E27" s="348" t="s">
        <v>82</v>
      </c>
      <c r="F27" s="349">
        <v>500</v>
      </c>
      <c r="G27" s="224">
        <f t="shared" si="0"/>
        <v>500</v>
      </c>
      <c r="H27" s="225">
        <f t="shared" si="1"/>
        <v>500</v>
      </c>
      <c r="I27" s="363">
        <v>1</v>
      </c>
      <c r="J27" s="141">
        <f t="shared" si="2"/>
        <v>500</v>
      </c>
      <c r="K27" s="363">
        <v>0</v>
      </c>
      <c r="L27" s="143">
        <f t="shared" si="6"/>
        <v>0</v>
      </c>
      <c r="M27" s="242">
        <f t="shared" si="7"/>
        <v>1</v>
      </c>
      <c r="N27" s="142">
        <f t="shared" si="8"/>
        <v>500</v>
      </c>
      <c r="O27" s="140">
        <f t="shared" si="3"/>
        <v>1</v>
      </c>
      <c r="P27" s="144">
        <f t="shared" si="4"/>
        <v>0</v>
      </c>
    </row>
    <row r="28" spans="1:16" ht="34.5" customHeight="1">
      <c r="A28" s="364"/>
      <c r="B28" s="355">
        <f t="shared" si="5"/>
        <v>14</v>
      </c>
      <c r="C28" s="346" t="s">
        <v>140</v>
      </c>
      <c r="D28" s="347">
        <v>150</v>
      </c>
      <c r="E28" s="348" t="s">
        <v>81</v>
      </c>
      <c r="F28" s="349">
        <v>12</v>
      </c>
      <c r="G28" s="224">
        <f t="shared" si="0"/>
        <v>1800</v>
      </c>
      <c r="H28" s="225">
        <v>1740</v>
      </c>
      <c r="I28" s="363">
        <v>145</v>
      </c>
      <c r="J28" s="141">
        <f t="shared" si="2"/>
        <v>1740</v>
      </c>
      <c r="K28" s="363">
        <v>0</v>
      </c>
      <c r="L28" s="143">
        <f t="shared" si="6"/>
        <v>0</v>
      </c>
      <c r="M28" s="242">
        <f t="shared" si="7"/>
        <v>145</v>
      </c>
      <c r="N28" s="142">
        <f t="shared" si="8"/>
        <v>1740</v>
      </c>
      <c r="O28" s="140">
        <f t="shared" si="3"/>
        <v>1</v>
      </c>
      <c r="P28" s="144">
        <f t="shared" si="4"/>
        <v>0</v>
      </c>
    </row>
    <row r="29" spans="1:16" ht="34.5" customHeight="1">
      <c r="A29" s="364"/>
      <c r="B29" s="355">
        <f t="shared" si="5"/>
        <v>15</v>
      </c>
      <c r="C29" s="346" t="s">
        <v>141</v>
      </c>
      <c r="D29" s="347">
        <v>540</v>
      </c>
      <c r="E29" s="348" t="s">
        <v>81</v>
      </c>
      <c r="F29" s="349">
        <v>53</v>
      </c>
      <c r="G29" s="224">
        <f t="shared" si="0"/>
        <v>28620</v>
      </c>
      <c r="H29" s="225">
        <v>42135</v>
      </c>
      <c r="I29" s="363">
        <v>795</v>
      </c>
      <c r="J29" s="141">
        <f t="shared" si="2"/>
        <v>42135</v>
      </c>
      <c r="K29" s="363">
        <v>0</v>
      </c>
      <c r="L29" s="143">
        <f t="shared" si="6"/>
        <v>0</v>
      </c>
      <c r="M29" s="242">
        <f t="shared" si="7"/>
        <v>795</v>
      </c>
      <c r="N29" s="142">
        <f t="shared" si="8"/>
        <v>42135</v>
      </c>
      <c r="O29" s="140">
        <f t="shared" si="3"/>
        <v>1</v>
      </c>
      <c r="P29" s="144">
        <f t="shared" si="4"/>
        <v>0</v>
      </c>
    </row>
    <row r="30" spans="1:16" ht="34.5" customHeight="1">
      <c r="A30" s="364"/>
      <c r="B30" s="355">
        <f t="shared" si="5"/>
        <v>16</v>
      </c>
      <c r="C30" s="346" t="s">
        <v>142</v>
      </c>
      <c r="D30" s="347">
        <v>14</v>
      </c>
      <c r="E30" s="348" t="s">
        <v>82</v>
      </c>
      <c r="F30" s="349">
        <v>200</v>
      </c>
      <c r="G30" s="224">
        <f t="shared" si="0"/>
        <v>2800</v>
      </c>
      <c r="H30" s="225">
        <f t="shared" si="1"/>
        <v>2800</v>
      </c>
      <c r="I30" s="363">
        <v>14</v>
      </c>
      <c r="J30" s="141">
        <f t="shared" si="2"/>
        <v>2800</v>
      </c>
      <c r="K30" s="363">
        <v>0</v>
      </c>
      <c r="L30" s="143">
        <f t="shared" si="6"/>
        <v>0</v>
      </c>
      <c r="M30" s="242">
        <f t="shared" si="7"/>
        <v>14</v>
      </c>
      <c r="N30" s="142">
        <f t="shared" si="8"/>
        <v>2800</v>
      </c>
      <c r="O30" s="140">
        <f t="shared" si="3"/>
        <v>1</v>
      </c>
      <c r="P30" s="144">
        <f t="shared" si="4"/>
        <v>0</v>
      </c>
    </row>
    <row r="31" spans="1:16" ht="34.5" customHeight="1">
      <c r="A31" s="364"/>
      <c r="B31" s="355">
        <f t="shared" si="5"/>
        <v>17</v>
      </c>
      <c r="C31" s="346" t="s">
        <v>143</v>
      </c>
      <c r="D31" s="347">
        <v>1</v>
      </c>
      <c r="E31" s="348" t="s">
        <v>64</v>
      </c>
      <c r="F31" s="349">
        <v>2500</v>
      </c>
      <c r="G31" s="224">
        <f t="shared" si="0"/>
        <v>2500</v>
      </c>
      <c r="H31" s="225">
        <f t="shared" si="1"/>
        <v>2500</v>
      </c>
      <c r="I31" s="377">
        <v>1</v>
      </c>
      <c r="J31" s="141">
        <f t="shared" si="2"/>
        <v>2500</v>
      </c>
      <c r="K31" s="377">
        <v>0</v>
      </c>
      <c r="L31" s="143">
        <f t="shared" si="6"/>
        <v>0</v>
      </c>
      <c r="M31" s="242">
        <f t="shared" si="7"/>
        <v>1</v>
      </c>
      <c r="N31" s="142">
        <f t="shared" si="8"/>
        <v>2500</v>
      </c>
      <c r="O31" s="140">
        <f t="shared" si="3"/>
        <v>1</v>
      </c>
      <c r="P31" s="144">
        <f t="shared" si="4"/>
        <v>0</v>
      </c>
    </row>
    <row r="32" spans="1:16" ht="34.5" customHeight="1">
      <c r="A32" s="364"/>
      <c r="B32" s="355">
        <f t="shared" si="5"/>
        <v>18</v>
      </c>
      <c r="C32" s="346" t="s">
        <v>144</v>
      </c>
      <c r="D32" s="347">
        <v>1</v>
      </c>
      <c r="E32" s="348" t="s">
        <v>82</v>
      </c>
      <c r="F32" s="349">
        <v>500</v>
      </c>
      <c r="G32" s="224">
        <f t="shared" si="0"/>
        <v>500</v>
      </c>
      <c r="H32" s="225">
        <f t="shared" si="1"/>
        <v>500</v>
      </c>
      <c r="I32" s="363">
        <v>1</v>
      </c>
      <c r="J32" s="141">
        <f t="shared" si="2"/>
        <v>500</v>
      </c>
      <c r="K32" s="363">
        <v>0</v>
      </c>
      <c r="L32" s="143">
        <f t="shared" si="6"/>
        <v>0</v>
      </c>
      <c r="M32" s="242">
        <f t="shared" si="7"/>
        <v>1</v>
      </c>
      <c r="N32" s="142">
        <f t="shared" si="8"/>
        <v>500</v>
      </c>
      <c r="O32" s="140">
        <f t="shared" si="3"/>
        <v>1</v>
      </c>
      <c r="P32" s="144">
        <f t="shared" si="4"/>
        <v>0</v>
      </c>
    </row>
    <row r="33" spans="1:16" ht="34.5" customHeight="1">
      <c r="A33" s="364"/>
      <c r="B33" s="355">
        <f t="shared" si="5"/>
        <v>19</v>
      </c>
      <c r="C33" s="346" t="s">
        <v>139</v>
      </c>
      <c r="D33" s="347">
        <v>1</v>
      </c>
      <c r="E33" s="348" t="s">
        <v>64</v>
      </c>
      <c r="F33" s="349">
        <v>5000</v>
      </c>
      <c r="G33" s="224">
        <f t="shared" si="0"/>
        <v>5000</v>
      </c>
      <c r="H33" s="225">
        <f t="shared" si="1"/>
        <v>5000</v>
      </c>
      <c r="I33" s="363">
        <v>1</v>
      </c>
      <c r="J33" s="141">
        <f t="shared" si="2"/>
        <v>5000</v>
      </c>
      <c r="K33" s="363">
        <v>0</v>
      </c>
      <c r="L33" s="143">
        <f t="shared" si="6"/>
        <v>0</v>
      </c>
      <c r="M33" s="242">
        <f t="shared" si="7"/>
        <v>1</v>
      </c>
      <c r="N33" s="142">
        <f t="shared" si="8"/>
        <v>5000</v>
      </c>
      <c r="O33" s="140">
        <f t="shared" si="3"/>
        <v>1</v>
      </c>
      <c r="P33" s="144">
        <f t="shared" si="4"/>
        <v>0</v>
      </c>
    </row>
    <row r="34" spans="2:16" ht="21.75" customHeight="1">
      <c r="B34" s="146"/>
      <c r="C34" s="295"/>
      <c r="D34" s="147"/>
      <c r="E34" s="147"/>
      <c r="F34" s="147"/>
      <c r="G34" s="226"/>
      <c r="H34" s="227"/>
      <c r="I34" s="292"/>
      <c r="J34" s="148"/>
      <c r="K34" s="149"/>
      <c r="L34" s="151"/>
      <c r="M34" s="243"/>
      <c r="N34" s="150"/>
      <c r="O34" s="152"/>
      <c r="P34" s="153"/>
    </row>
    <row r="35" spans="2:16" ht="34.5" customHeight="1">
      <c r="B35" s="356"/>
      <c r="C35" s="351" t="s">
        <v>116</v>
      </c>
      <c r="D35" s="352"/>
      <c r="E35" s="353"/>
      <c r="F35" s="354"/>
      <c r="G35" s="318">
        <f>SUM(G15:G34)</f>
        <v>152577</v>
      </c>
      <c r="H35" s="225">
        <f>SUM(H15:H34)</f>
        <v>163201</v>
      </c>
      <c r="I35" s="294"/>
      <c r="J35" s="141">
        <f>SUM(J15:J34)</f>
        <v>163201</v>
      </c>
      <c r="K35" s="145"/>
      <c r="L35" s="143">
        <f>SUM(L15:L34)</f>
        <v>0</v>
      </c>
      <c r="M35" s="242"/>
      <c r="N35" s="142">
        <f>SUM(N15:N34)</f>
        <v>163201</v>
      </c>
      <c r="O35" s="140"/>
      <c r="P35" s="144">
        <f>SUM(P15:P34)</f>
        <v>0</v>
      </c>
    </row>
    <row r="36" spans="2:16" ht="21.75" customHeight="1">
      <c r="B36" s="146"/>
      <c r="C36" s="295"/>
      <c r="D36" s="147"/>
      <c r="E36" s="147"/>
      <c r="F36" s="147"/>
      <c r="G36" s="226"/>
      <c r="H36" s="227"/>
      <c r="I36" s="292"/>
      <c r="J36" s="148"/>
      <c r="K36" s="149"/>
      <c r="L36" s="151"/>
      <c r="M36" s="243"/>
      <c r="N36" s="150"/>
      <c r="O36" s="152"/>
      <c r="P36" s="153"/>
    </row>
    <row r="37" spans="2:16" ht="34.5" customHeight="1">
      <c r="B37" s="357">
        <v>20</v>
      </c>
      <c r="C37" s="358" t="s">
        <v>155</v>
      </c>
      <c r="D37" s="359">
        <v>1</v>
      </c>
      <c r="E37" s="348" t="s">
        <v>64</v>
      </c>
      <c r="F37" s="350">
        <v>873.49</v>
      </c>
      <c r="G37" s="224">
        <v>0</v>
      </c>
      <c r="H37" s="228">
        <f>F37*D37</f>
        <v>873.49</v>
      </c>
      <c r="I37" s="361">
        <v>1</v>
      </c>
      <c r="J37" s="141">
        <f t="shared" si="2"/>
        <v>873.49</v>
      </c>
      <c r="K37" s="291">
        <v>0</v>
      </c>
      <c r="L37" s="143">
        <f>K37*$F37</f>
        <v>0</v>
      </c>
      <c r="M37" s="154">
        <f aca="true" t="shared" si="9" ref="M37:N39">I37+K37</f>
        <v>1</v>
      </c>
      <c r="N37" s="142">
        <f t="shared" si="9"/>
        <v>873.49</v>
      </c>
      <c r="O37" s="140">
        <f>SUM(N37/H37)</f>
        <v>1</v>
      </c>
      <c r="P37" s="144">
        <f>SUM(H37-N37)</f>
        <v>0</v>
      </c>
    </row>
    <row r="38" spans="2:16" ht="34.5" customHeight="1">
      <c r="B38" s="357">
        <v>21</v>
      </c>
      <c r="C38" s="360" t="s">
        <v>157</v>
      </c>
      <c r="D38" s="359">
        <v>1</v>
      </c>
      <c r="E38" s="348" t="s">
        <v>64</v>
      </c>
      <c r="F38" s="350">
        <v>1118.27</v>
      </c>
      <c r="G38" s="224">
        <v>0</v>
      </c>
      <c r="H38" s="228">
        <f>F38*D38</f>
        <v>1118.27</v>
      </c>
      <c r="I38" s="361">
        <v>1</v>
      </c>
      <c r="J38" s="141">
        <f t="shared" si="2"/>
        <v>1118.27</v>
      </c>
      <c r="K38" s="291">
        <v>0</v>
      </c>
      <c r="L38" s="143">
        <f>K38*$F38</f>
        <v>0</v>
      </c>
      <c r="M38" s="155">
        <f t="shared" si="9"/>
        <v>1</v>
      </c>
      <c r="N38" s="142">
        <f t="shared" si="9"/>
        <v>1118.27</v>
      </c>
      <c r="O38" s="140">
        <f>SUM(N38/H38)</f>
        <v>1</v>
      </c>
      <c r="P38" s="144">
        <f>SUM(H38-N38)</f>
        <v>0</v>
      </c>
    </row>
    <row r="39" spans="2:16" ht="34.5" customHeight="1">
      <c r="B39" s="357">
        <v>22</v>
      </c>
      <c r="C39" s="360" t="s">
        <v>158</v>
      </c>
      <c r="D39" s="359">
        <v>1</v>
      </c>
      <c r="E39" s="348" t="s">
        <v>64</v>
      </c>
      <c r="F39" s="350">
        <v>0</v>
      </c>
      <c r="G39" s="224">
        <v>0</v>
      </c>
      <c r="H39" s="228">
        <f>F39*D39</f>
        <v>0</v>
      </c>
      <c r="I39" s="361">
        <v>1</v>
      </c>
      <c r="J39" s="141">
        <f t="shared" si="2"/>
        <v>0</v>
      </c>
      <c r="K39" s="291">
        <v>0</v>
      </c>
      <c r="L39" s="143">
        <f>K39*$F39</f>
        <v>0</v>
      </c>
      <c r="M39" s="155">
        <f t="shared" si="9"/>
        <v>1</v>
      </c>
      <c r="N39" s="142">
        <f t="shared" si="9"/>
        <v>0</v>
      </c>
      <c r="O39" s="140">
        <v>1</v>
      </c>
      <c r="P39" s="144">
        <f>SUM(H39-N39)</f>
        <v>0</v>
      </c>
    </row>
    <row r="40" spans="2:16" ht="21.75" customHeight="1">
      <c r="B40" s="146"/>
      <c r="C40" s="295"/>
      <c r="D40" s="147"/>
      <c r="E40" s="147"/>
      <c r="F40" s="147"/>
      <c r="G40" s="226"/>
      <c r="H40" s="227"/>
      <c r="I40" s="292"/>
      <c r="J40" s="148"/>
      <c r="K40" s="149"/>
      <c r="L40" s="151"/>
      <c r="M40" s="243"/>
      <c r="N40" s="150"/>
      <c r="O40" s="152"/>
      <c r="P40" s="153"/>
    </row>
    <row r="41" spans="2:16" ht="34.5" customHeight="1">
      <c r="B41" s="356"/>
      <c r="C41" s="351" t="s">
        <v>117</v>
      </c>
      <c r="D41" s="352"/>
      <c r="E41" s="353"/>
      <c r="F41" s="354"/>
      <c r="G41" s="318">
        <f>SUM(G37:G40)</f>
        <v>0</v>
      </c>
      <c r="H41" s="225">
        <f>SUM(H37:H40)</f>
        <v>1991.76</v>
      </c>
      <c r="I41" s="294"/>
      <c r="J41" s="141">
        <f>SUM(J37:J40)</f>
        <v>1991.76</v>
      </c>
      <c r="K41" s="145"/>
      <c r="L41" s="143">
        <f>SUM(L37:L40)</f>
        <v>0</v>
      </c>
      <c r="M41" s="242"/>
      <c r="N41" s="142">
        <f>SUM(N37:N40)</f>
        <v>1991.76</v>
      </c>
      <c r="O41" s="140"/>
      <c r="P41" s="144">
        <f>SUM(P37:P40)</f>
        <v>0</v>
      </c>
    </row>
    <row r="42" spans="2:16" ht="20.25" customHeight="1" thickBot="1">
      <c r="B42" s="183"/>
      <c r="C42" s="184"/>
      <c r="D42" s="184"/>
      <c r="E42" s="184"/>
      <c r="F42" s="184"/>
      <c r="G42" s="229"/>
      <c r="H42" s="230"/>
      <c r="I42" s="231"/>
      <c r="J42" s="185"/>
      <c r="K42" s="186"/>
      <c r="L42" s="187"/>
      <c r="M42" s="188"/>
      <c r="N42" s="189"/>
      <c r="O42" s="190"/>
      <c r="P42" s="191"/>
    </row>
    <row r="43" spans="1:16" ht="34.5" customHeight="1" thickBot="1" thickTop="1">
      <c r="A43" s="333"/>
      <c r="B43" s="192"/>
      <c r="C43" s="236" t="s">
        <v>23</v>
      </c>
      <c r="D43" s="237"/>
      <c r="E43" s="237"/>
      <c r="F43" s="236"/>
      <c r="G43" s="238">
        <f>G35+G41</f>
        <v>152577</v>
      </c>
      <c r="H43" s="371">
        <f>H35+H41</f>
        <v>165192.76</v>
      </c>
      <c r="I43" s="238"/>
      <c r="J43" s="376">
        <f>J35+J41</f>
        <v>165192.76</v>
      </c>
      <c r="K43" s="238"/>
      <c r="L43" s="373">
        <f>L35+L41</f>
        <v>0</v>
      </c>
      <c r="M43" s="239"/>
      <c r="N43" s="374">
        <f>N35+N41</f>
        <v>165192.76</v>
      </c>
      <c r="O43" s="240"/>
      <c r="P43" s="371">
        <f>P35+P41</f>
        <v>0</v>
      </c>
    </row>
    <row r="44" spans="2:16" ht="34.5" customHeight="1" hidden="1" thickBot="1">
      <c r="B44" s="304"/>
      <c r="C44" s="305"/>
      <c r="D44" s="306"/>
      <c r="E44" s="306"/>
      <c r="F44" s="305"/>
      <c r="G44" s="307"/>
      <c r="H44" s="307"/>
      <c r="I44" s="307"/>
      <c r="J44" s="307"/>
      <c r="K44" s="308"/>
      <c r="L44" s="307"/>
      <c r="M44" s="307"/>
      <c r="N44" s="307"/>
      <c r="O44" s="309"/>
      <c r="P44" s="310"/>
    </row>
    <row r="45" spans="2:16" ht="27.75" customHeight="1" hidden="1">
      <c r="B45" s="5"/>
      <c r="C45" s="54" t="s">
        <v>24</v>
      </c>
      <c r="D45" s="55"/>
      <c r="E45" s="55"/>
      <c r="F45" s="56"/>
      <c r="G45" s="57"/>
      <c r="H45" s="58"/>
      <c r="I45" s="59"/>
      <c r="J45" s="282"/>
      <c r="K45" s="278">
        <f>N43/G43</f>
        <v>1.0826845461635766</v>
      </c>
      <c r="L45" s="77"/>
      <c r="N45" s="7"/>
      <c r="O45" s="8"/>
      <c r="P45" s="9"/>
    </row>
    <row r="46" spans="2:16" ht="18" hidden="1">
      <c r="B46" s="10"/>
      <c r="C46" s="60" t="s">
        <v>25</v>
      </c>
      <c r="D46" s="55"/>
      <c r="E46" s="55"/>
      <c r="F46" s="61"/>
      <c r="G46" s="62"/>
      <c r="I46" s="63"/>
      <c r="J46" s="283"/>
      <c r="K46" s="279">
        <f>H43/G43</f>
        <v>1.0826845461635766</v>
      </c>
      <c r="L46" s="77"/>
      <c r="N46" s="7"/>
      <c r="O46" s="8"/>
      <c r="P46" s="9"/>
    </row>
    <row r="47" spans="2:16" ht="18" hidden="1">
      <c r="B47" s="11" t="s">
        <v>26</v>
      </c>
      <c r="C47" s="64" t="s">
        <v>68</v>
      </c>
      <c r="D47" s="55"/>
      <c r="E47" s="55"/>
      <c r="F47" s="65"/>
      <c r="G47" s="66"/>
      <c r="H47" s="67"/>
      <c r="I47" s="68"/>
      <c r="J47" s="284"/>
      <c r="K47" s="79">
        <f>L43</f>
        <v>0</v>
      </c>
      <c r="L47" s="77"/>
      <c r="N47" s="6"/>
      <c r="O47" s="13"/>
      <c r="P47" s="14"/>
    </row>
    <row r="48" spans="2:16" ht="18" hidden="1">
      <c r="B48" s="11" t="s">
        <v>27</v>
      </c>
      <c r="C48" s="64" t="s">
        <v>101</v>
      </c>
      <c r="D48" s="69"/>
      <c r="E48" s="69"/>
      <c r="F48" s="65"/>
      <c r="G48" s="66"/>
      <c r="H48" s="67"/>
      <c r="I48" s="70"/>
      <c r="J48" s="284"/>
      <c r="K48" s="281" t="e">
        <f>#REF!</f>
        <v>#REF!</v>
      </c>
      <c r="L48" s="77"/>
      <c r="N48" s="6"/>
      <c r="O48" s="13"/>
      <c r="P48" s="14"/>
    </row>
    <row r="49" spans="2:16" ht="18" hidden="1">
      <c r="B49" s="11" t="s">
        <v>28</v>
      </c>
      <c r="C49" s="133" t="s">
        <v>69</v>
      </c>
      <c r="D49" s="134"/>
      <c r="E49" s="134"/>
      <c r="F49" s="165"/>
      <c r="G49" s="166"/>
      <c r="H49" s="167"/>
      <c r="I49" s="168"/>
      <c r="J49" s="285"/>
      <c r="K49" s="290"/>
      <c r="L49" s="80" t="e">
        <f>SUM(K47:K48)</f>
        <v>#REF!</v>
      </c>
      <c r="N49" s="6"/>
      <c r="O49" s="13"/>
      <c r="P49" s="14"/>
    </row>
    <row r="50" spans="2:16" ht="18" hidden="1">
      <c r="B50" s="11" t="s">
        <v>29</v>
      </c>
      <c r="C50" s="64" t="s">
        <v>30</v>
      </c>
      <c r="D50" s="71"/>
      <c r="E50" s="71"/>
      <c r="F50" s="65"/>
      <c r="G50" s="66"/>
      <c r="H50" s="72"/>
      <c r="I50" s="70"/>
      <c r="J50" s="286"/>
      <c r="K50" s="280">
        <f>K47*0.05</f>
        <v>0</v>
      </c>
      <c r="L50" s="77"/>
      <c r="N50" s="6"/>
      <c r="O50" s="13"/>
      <c r="P50" s="14"/>
    </row>
    <row r="51" spans="2:16" ht="18" hidden="1">
      <c r="B51" s="11" t="s">
        <v>31</v>
      </c>
      <c r="C51" s="64" t="s">
        <v>32</v>
      </c>
      <c r="D51" s="55"/>
      <c r="E51" s="55"/>
      <c r="F51" s="65"/>
      <c r="G51" s="66"/>
      <c r="H51" s="72"/>
      <c r="I51" s="70"/>
      <c r="J51" s="286"/>
      <c r="K51" s="280" t="e">
        <f>K48*0.15</f>
        <v>#REF!</v>
      </c>
      <c r="L51" s="77"/>
      <c r="N51" s="6"/>
      <c r="O51" s="13"/>
      <c r="P51" s="14"/>
    </row>
    <row r="52" spans="2:16" ht="18" hidden="1">
      <c r="B52" s="11" t="s">
        <v>33</v>
      </c>
      <c r="C52" s="64" t="s">
        <v>34</v>
      </c>
      <c r="D52" s="73"/>
      <c r="E52" s="74"/>
      <c r="F52" s="65"/>
      <c r="G52" s="66"/>
      <c r="H52" s="75"/>
      <c r="I52" s="70"/>
      <c r="J52" s="287"/>
      <c r="K52" s="76"/>
      <c r="L52" s="80" t="e">
        <f>K50+K51</f>
        <v>#REF!</v>
      </c>
      <c r="N52" s="6"/>
      <c r="O52" s="13"/>
      <c r="P52" s="14"/>
    </row>
    <row r="53" spans="2:16" ht="18" hidden="1">
      <c r="B53" s="11" t="s">
        <v>35</v>
      </c>
      <c r="C53" s="133" t="s">
        <v>70</v>
      </c>
      <c r="D53" s="136"/>
      <c r="E53" s="136"/>
      <c r="F53" s="165"/>
      <c r="G53" s="166"/>
      <c r="H53" s="137"/>
      <c r="I53" s="168"/>
      <c r="J53" s="288"/>
      <c r="K53" s="137"/>
      <c r="L53" s="80" t="e">
        <f>SUM(L49-L52)</f>
        <v>#REF!</v>
      </c>
      <c r="N53" s="6"/>
      <c r="O53" s="13"/>
      <c r="P53" s="14"/>
    </row>
    <row r="54" spans="2:16" ht="18" hidden="1">
      <c r="B54" s="11"/>
      <c r="C54" s="64" t="s">
        <v>71</v>
      </c>
      <c r="D54" s="55"/>
      <c r="E54" s="55"/>
      <c r="F54" s="65"/>
      <c r="G54" s="66"/>
      <c r="H54" s="76"/>
      <c r="I54" s="70"/>
      <c r="J54" s="289"/>
      <c r="K54" s="281">
        <v>5</v>
      </c>
      <c r="L54" s="84"/>
      <c r="N54" s="6"/>
      <c r="O54" s="13"/>
      <c r="P54" s="14"/>
    </row>
    <row r="55" spans="2:16" ht="18" hidden="1">
      <c r="B55" s="11"/>
      <c r="C55" s="64" t="s">
        <v>72</v>
      </c>
      <c r="D55" s="55"/>
      <c r="E55" s="55"/>
      <c r="F55" s="65"/>
      <c r="G55" s="66"/>
      <c r="H55" s="76"/>
      <c r="I55" s="70"/>
      <c r="J55" s="289"/>
      <c r="K55" s="85">
        <v>1</v>
      </c>
      <c r="L55" s="84"/>
      <c r="N55" s="6"/>
      <c r="O55" s="13"/>
      <c r="P55" s="14"/>
    </row>
    <row r="56" spans="2:16" ht="27.75" customHeight="1" hidden="1">
      <c r="B56" s="11" t="s">
        <v>36</v>
      </c>
      <c r="C56" s="86" t="s">
        <v>37</v>
      </c>
      <c r="D56" s="55"/>
      <c r="E56" s="55"/>
      <c r="F56" s="65"/>
      <c r="G56" s="66"/>
      <c r="H56" s="75"/>
      <c r="I56" s="70"/>
      <c r="J56" s="287"/>
      <c r="K56" s="76"/>
      <c r="L56" s="80">
        <f>SUM(K54:K55)</f>
        <v>6</v>
      </c>
      <c r="N56" s="6"/>
      <c r="O56" s="13"/>
      <c r="P56" s="14"/>
    </row>
    <row r="57" spans="2:16" ht="32.25" customHeight="1" hidden="1">
      <c r="B57" s="11" t="s">
        <v>38</v>
      </c>
      <c r="C57" s="139" t="s">
        <v>76</v>
      </c>
      <c r="D57" s="136"/>
      <c r="E57" s="136"/>
      <c r="F57" s="165"/>
      <c r="G57" s="166"/>
      <c r="H57" s="137"/>
      <c r="I57" s="168"/>
      <c r="J57" s="288"/>
      <c r="K57" s="137"/>
      <c r="L57" s="83" t="e">
        <f>L53-L56</f>
        <v>#REF!</v>
      </c>
      <c r="N57" s="82"/>
      <c r="O57" s="82"/>
      <c r="P57" s="14"/>
    </row>
    <row r="58" spans="2:16" ht="58.5" customHeight="1" hidden="1">
      <c r="B58" s="122" t="s">
        <v>59</v>
      </c>
      <c r="C58" s="123"/>
      <c r="D58" s="39"/>
      <c r="E58" s="39"/>
      <c r="F58" s="277"/>
      <c r="G58" s="34"/>
      <c r="H58" s="35"/>
      <c r="I58" s="35" t="s">
        <v>61</v>
      </c>
      <c r="J58" s="169"/>
      <c r="K58" s="33"/>
      <c r="L58" s="82" t="s">
        <v>42</v>
      </c>
      <c r="M58" s="82"/>
      <c r="N58" s="6"/>
      <c r="O58" s="22"/>
      <c r="P58" s="14"/>
    </row>
    <row r="59" spans="2:16" ht="20.25" hidden="1">
      <c r="B59" s="122"/>
      <c r="C59" s="41" t="s">
        <v>60</v>
      </c>
      <c r="D59" s="41"/>
      <c r="E59" s="41"/>
      <c r="F59" s="276"/>
      <c r="G59" s="34"/>
      <c r="H59" s="35"/>
      <c r="I59" s="36"/>
      <c r="J59" s="37"/>
      <c r="K59" s="33"/>
      <c r="L59" s="40"/>
      <c r="M59" s="49"/>
      <c r="N59" s="6"/>
      <c r="O59" s="22"/>
      <c r="P59" s="14"/>
    </row>
    <row r="60" spans="2:16" ht="11.25" customHeight="1" hidden="1" thickBot="1">
      <c r="B60" s="16"/>
      <c r="C60" s="17"/>
      <c r="D60" s="52"/>
      <c r="E60" s="3"/>
      <c r="F60" s="17"/>
      <c r="G60" s="17"/>
      <c r="H60" s="18"/>
      <c r="I60" s="18"/>
      <c r="J60" s="19"/>
      <c r="K60" s="19"/>
      <c r="L60" s="19"/>
      <c r="M60" s="19"/>
      <c r="N60" s="18"/>
      <c r="O60" s="19"/>
      <c r="P60" s="20"/>
    </row>
    <row r="61" spans="4:5" ht="18" customHeight="1">
      <c r="D61" s="1"/>
      <c r="E61" s="1"/>
    </row>
  </sheetData>
  <mergeCells count="13">
    <mergeCell ref="N6:P6"/>
    <mergeCell ref="M9:N9"/>
    <mergeCell ref="D7:G7"/>
    <mergeCell ref="D8:G8"/>
    <mergeCell ref="D9:G9"/>
    <mergeCell ref="N2:P2"/>
    <mergeCell ref="N3:P3"/>
    <mergeCell ref="N4:P4"/>
    <mergeCell ref="N5:P5"/>
    <mergeCell ref="A1:A6"/>
    <mergeCell ref="A7:A10"/>
    <mergeCell ref="D10:G10"/>
    <mergeCell ref="A11:A14"/>
  </mergeCells>
  <printOptions horizontalCentered="1"/>
  <pageMargins left="0.5" right="0.5" top="0.52" bottom="0.82" header="0.5" footer="0.5"/>
  <pageSetup orientation="portrait" scale="40" r:id="rId2"/>
  <headerFooter alignWithMargins="0">
    <oddFooter xml:space="preserve">&amp;L&amp;14&amp;F,&amp;A&amp;C&amp;14&amp;D, &amp;T&amp;R&amp;14Page 2 of 2,
Route with payment letter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Water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progress payments.xls</dc:title>
  <dc:subject>progress payments worksheets</dc:subject>
  <dc:creator>Teresa Elliott</dc:creator>
  <cp:keywords/>
  <dc:description/>
  <cp:lastModifiedBy> </cp:lastModifiedBy>
  <cp:lastPrinted>2002-04-29T19:53:02Z</cp:lastPrinted>
  <dcterms:created xsi:type="dcterms:W3CDTF">1998-10-13T23:09:11Z</dcterms:created>
  <dcterms:modified xsi:type="dcterms:W3CDTF">2007-03-12T22:24:00Z</dcterms:modified>
  <cp:category/>
  <cp:version/>
  <cp:contentType/>
  <cp:contentStatus/>
</cp:coreProperties>
</file>