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" yWindow="0" windowWidth="11700" windowHeight="7110" tabRatio="795" activeTab="2"/>
  </bookViews>
  <sheets>
    <sheet name="Sources &amp; Uses" sheetId="1" r:id="rId1"/>
    <sheet name="Inc &amp; Exp" sheetId="2" r:id="rId2"/>
    <sheet name="Cash Flow" sheetId="3" r:id="rId3"/>
    <sheet name="Loan Committee" sheetId="4" state="hidden" r:id="rId4"/>
    <sheet name="CF Priority" sheetId="5" state="hidden" r:id="rId5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aprate">'[1]Oper. Proforma DF'!#REF!</definedName>
    <definedName name="cashpercent">'[2]Statement Of Benefits'!#REF!</definedName>
    <definedName name="creditpercent">'[2]Statement Of Benefits'!#REF!</definedName>
    <definedName name="dale1">#REF!</definedName>
    <definedName name="dale2">#REF!</definedName>
    <definedName name="dale3">#REF!</definedName>
    <definedName name="dale4">#REF!</definedName>
    <definedName name="dale5">#REF!</definedName>
    <definedName name="fedrate">#REF!</definedName>
    <definedName name="fee">#REF!</definedName>
    <definedName name="First_payment_due">#REF!</definedName>
    <definedName name="Loan_amount">#REF!</definedName>
    <definedName name="Payments_per_year">#REF!</definedName>
    <definedName name="Pmt_to_use">#REF!</definedName>
    <definedName name="_xlnm.Print_Area" localSheetId="2">'Cash Flow'!$A$1:$AH$111</definedName>
    <definedName name="_xlnm.Print_Area" localSheetId="4">'CF Priority'!$A$1:$D$26</definedName>
    <definedName name="_xlnm.Print_Area" localSheetId="1">'Inc &amp; Exp'!$A$1:$O$104</definedName>
    <definedName name="_xlnm.Print_Area" localSheetId="0">'Sources &amp; Uses'!$A$1:$J$92</definedName>
    <definedName name="_xlnm.Print_Titles" localSheetId="2">'Cash Flow'!$A:$B</definedName>
    <definedName name="rate">#REF!</definedName>
    <definedName name="Rents">#REF!</definedName>
    <definedName name="Term_in_years">#REF!</definedName>
  </definedNames>
  <calcPr fullCalcOnLoad="1"/>
</workbook>
</file>

<file path=xl/comments1.xml><?xml version="1.0" encoding="utf-8"?>
<comments xmlns="http://schemas.openxmlformats.org/spreadsheetml/2006/main">
  <authors>
    <author>MarshallJ</author>
  </authors>
  <commentList>
    <comment ref="B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What % of 6,693,038 is for hard costs?
</t>
        </r>
      </text>
    </comment>
    <comment ref="B106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Estimated from proposal.</t>
        </r>
      </text>
    </comment>
    <comment ref="B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Estimated from 8,693,000 in proposal.
</t>
        </r>
      </text>
    </comment>
    <comment ref="B112" authorId="0">
      <text>
        <r>
          <rPr>
            <b/>
            <sz val="8"/>
            <rFont val="Tahoma"/>
            <family val="0"/>
          </rPr>
          <t>MarshallJ:</t>
        </r>
      </text>
    </comment>
    <comment ref="B123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Meeting suggested Phase 2 could be 75,000.</t>
        </r>
      </text>
    </comment>
    <comment ref="B13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Does this include SDC'c?
Also, what cost if no partial waiver?
</t>
        </r>
      </text>
    </comment>
    <comment ref="B136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This is part of 8,693,068. Estimated amt.</t>
        </r>
      </text>
    </comment>
    <comment ref="K6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</t>
        </r>
      </text>
    </comment>
    <comment ref="B153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7.5%,30 amort,7316/mo</t>
        </r>
      </text>
    </comment>
    <comment ref="D33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New cash flow spreadsheet has 129068 which is increased by early rental income. This number increases or decreases based upon rental success. Could be $139K</t>
        </r>
      </text>
    </comment>
    <comment ref="D72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said may need 200,000 more</t>
        </r>
      </text>
    </comment>
    <comment ref="I72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May need PDC to fund 1 mil in first yr &amp; 1.1 in 2nd yr. She said Komi said $ was accruing from perm budget.Said couldn't confirm this
</t>
        </r>
      </text>
    </comment>
    <comment ref="D7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100,000 to be paid by 6-30-00.75% allocated to Villa St Rose.  This could be used for construction costs.</t>
        </r>
      </text>
    </comment>
  </commentList>
</comments>
</file>

<file path=xl/comments3.xml><?xml version="1.0" encoding="utf-8"?>
<comments xmlns="http://schemas.openxmlformats.org/spreadsheetml/2006/main">
  <authors>
    <author>MarshallJ</author>
  </authors>
  <commentList>
    <comment ref="D13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6 month leaseup = 0-66% in 4 mos = 34% for a 4 mos =16%of annual.
</t>
        </r>
      </text>
    </comment>
    <comment ref="D19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20% load for ex[enses.
</t>
        </r>
      </text>
    </comment>
    <comment ref="A3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Verify why none listed by RCD. Is acctg expense sufficient.</t>
        </r>
      </text>
    </comment>
    <comment ref="A36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$500/mo  expense above the line.</t>
        </r>
      </text>
    </comment>
    <comment ref="I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E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E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F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G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H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I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J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K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L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M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N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O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P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Q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R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S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T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U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V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W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X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Y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Z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A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B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C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D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E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F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G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H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I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J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K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L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M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N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O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P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Q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R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S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T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U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V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W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X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Y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AZ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BA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BB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BC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BD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BE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BF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BG101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Insert formula for negative situation.</t>
        </r>
      </text>
    </comment>
    <comment ref="C10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Actual investment to be determined.</t>
        </r>
      </text>
    </comment>
    <comment ref="J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K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L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M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N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O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P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Q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R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S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T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U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V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W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X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Y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Z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A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B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C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D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E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F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G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H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I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J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K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L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M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N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O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P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Q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R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S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T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U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V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W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X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Y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Z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BA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I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J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K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L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M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N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O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P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Q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R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S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T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V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E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F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G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H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U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W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X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Y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Z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A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B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C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D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E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F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G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AH107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F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G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H95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E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J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K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L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F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G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H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  <comment ref="I64" authorId="0">
      <text>
        <r>
          <rPr>
            <b/>
            <sz val="8"/>
            <rFont val="Tahoma"/>
            <family val="0"/>
          </rPr>
          <t>MarshallJ:</t>
        </r>
        <r>
          <rPr>
            <sz val="8"/>
            <rFont val="Tahoma"/>
            <family val="0"/>
          </rPr>
          <t xml:space="preserve">
I funds not available, does it accrue, or at a lower rate  or reduce amt of note.</t>
        </r>
      </text>
    </comment>
  </commentList>
</comments>
</file>

<file path=xl/sharedStrings.xml><?xml version="1.0" encoding="utf-8"?>
<sst xmlns="http://schemas.openxmlformats.org/spreadsheetml/2006/main" count="226" uniqueCount="182">
  <si>
    <t>PROJECT COST ANALYSIS</t>
  </si>
  <si>
    <t>Bonds @</t>
  </si>
  <si>
    <t>ACQUISITION COSTS</t>
  </si>
  <si>
    <t>1.1 DCR</t>
  </si>
  <si>
    <t>ACQUISITION TOTAL</t>
  </si>
  <si>
    <t>DIRECT CONSTRUCTION COSTS</t>
  </si>
  <si>
    <t>DIRECT CONSTRUCTION TOTAL</t>
  </si>
  <si>
    <t>USES</t>
  </si>
  <si>
    <t>Acquisition Costs</t>
  </si>
  <si>
    <t>Construction Costs</t>
  </si>
  <si>
    <t>Development Costs</t>
  </si>
  <si>
    <t>TOTAL USES</t>
  </si>
  <si>
    <t>SOURCES</t>
  </si>
  <si>
    <t>TOTAL SOURCES</t>
  </si>
  <si>
    <t>INCOME AND EXPENSE ANALYSIS</t>
  </si>
  <si>
    <t>Proposal</t>
  </si>
  <si>
    <t>Units</t>
  </si>
  <si>
    <t>$/unit</t>
  </si>
  <si>
    <t>$/Month</t>
  </si>
  <si>
    <t>$/Year</t>
  </si>
  <si>
    <t>$/Unit</t>
  </si>
  <si>
    <t>Potential Rental Income</t>
  </si>
  <si>
    <t>Vacancy/Credit Loss</t>
  </si>
  <si>
    <t>Effective Rental Income</t>
  </si>
  <si>
    <t>Deposits</t>
  </si>
  <si>
    <t>Storage</t>
  </si>
  <si>
    <t xml:space="preserve"> </t>
  </si>
  <si>
    <t>Effective Other Income</t>
  </si>
  <si>
    <t>Residential Net EGI</t>
  </si>
  <si>
    <t>COMMERCIAL</t>
  </si>
  <si>
    <t>Parking-Commercial--Net</t>
  </si>
  <si>
    <t>Parking-Vacancy</t>
  </si>
  <si>
    <t>Total Parking</t>
  </si>
  <si>
    <t>SF</t>
  </si>
  <si>
    <t>$/SF</t>
  </si>
  <si>
    <t>Retail</t>
  </si>
  <si>
    <t>Retail Revenue</t>
  </si>
  <si>
    <t>Total Commercial Expenses</t>
  </si>
  <si>
    <t>Net Retail Operating Income</t>
  </si>
  <si>
    <t>Net Commercial Income</t>
  </si>
  <si>
    <t>NET REVENUE</t>
  </si>
  <si>
    <t>EXPENSES</t>
  </si>
  <si>
    <t>% EGI</t>
  </si>
  <si>
    <t>Insurance</t>
  </si>
  <si>
    <t>Reserves</t>
  </si>
  <si>
    <t>TOTAL OPERATING EXPENSES</t>
  </si>
  <si>
    <t>TOTAL NOI</t>
  </si>
  <si>
    <t>DEBT SERVICE ANALYSIS - Stabilized Year</t>
  </si>
  <si>
    <t>Principal--First Mortgage</t>
  </si>
  <si>
    <t>Annual Debt Service</t>
  </si>
  <si>
    <t>Debt Coverage Housing</t>
  </si>
  <si>
    <t>Debt Coverage Parking</t>
  </si>
  <si>
    <t>Debt Coverage Commercial</t>
  </si>
  <si>
    <t>Total Debt Coverage</t>
  </si>
  <si>
    <t>Interest Rate</t>
  </si>
  <si>
    <t>Debt Coverage Ratio-combined</t>
  </si>
  <si>
    <t>Stabilized Yr</t>
  </si>
  <si>
    <t>Revenue</t>
  </si>
  <si>
    <t>%Change</t>
  </si>
  <si>
    <t>Comm'l Parking--Net</t>
  </si>
  <si>
    <t>Retail--Net</t>
  </si>
  <si>
    <t>Net Revenue</t>
  </si>
  <si>
    <t>Expenses</t>
  </si>
  <si>
    <t>Other Expenses</t>
  </si>
  <si>
    <t>Total Expenses</t>
  </si>
  <si>
    <t>Net Operating Income</t>
  </si>
  <si>
    <t>Beginning Balance</t>
  </si>
  <si>
    <t>Repayments</t>
  </si>
  <si>
    <t>Ending Balance</t>
  </si>
  <si>
    <t>LIHTC Investor Svcs Fee</t>
  </si>
  <si>
    <t>Total</t>
  </si>
  <si>
    <t>Special Inspections/Testing</t>
  </si>
  <si>
    <t>Debt Service Interest Reserve</t>
  </si>
  <si>
    <t>Per sf</t>
  </si>
  <si>
    <t>Unit</t>
  </si>
  <si>
    <t>With 2001 Expenses</t>
  </si>
  <si>
    <t>sf</t>
  </si>
  <si>
    <t xml:space="preserve">% of </t>
  </si>
  <si>
    <t>total</t>
  </si>
  <si>
    <t>Other Income</t>
  </si>
  <si>
    <t>NOAH</t>
  </si>
  <si>
    <t>Permanent</t>
  </si>
  <si>
    <t>.</t>
  </si>
  <si>
    <t>Land Trust Fee</t>
  </si>
  <si>
    <t>Permanent Year Period</t>
  </si>
  <si>
    <t xml:space="preserve">SURPLUS/(GAP) </t>
  </si>
  <si>
    <t xml:space="preserve">                                                                                                                                   </t>
  </si>
  <si>
    <t xml:space="preserve">Amortization Schedule </t>
  </si>
  <si>
    <t>Project Management Fee</t>
  </si>
  <si>
    <t>Consultant Fee</t>
  </si>
  <si>
    <t>Market Study</t>
  </si>
  <si>
    <t>Survey</t>
  </si>
  <si>
    <t>Marketing/Advertising</t>
  </si>
  <si>
    <t>Soils Report (Geotechnical)</t>
  </si>
  <si>
    <r>
      <t>Deposits</t>
    </r>
    <r>
      <rPr>
        <b/>
        <sz val="10"/>
        <rFont val="Arial"/>
        <family val="2"/>
      </rPr>
      <t>/Laundry/Other Income</t>
    </r>
  </si>
  <si>
    <t>Difference/Reason</t>
  </si>
  <si>
    <t>Infrastructure</t>
  </si>
  <si>
    <t>Waived system charges-200000</t>
  </si>
  <si>
    <t>Waived permits-175000</t>
  </si>
  <si>
    <t>Property tax exemptions -189000</t>
  </si>
  <si>
    <t>Revolving Brownfiled fund</t>
  </si>
  <si>
    <t>Priority Distributions</t>
  </si>
  <si>
    <t>Size</t>
  </si>
  <si>
    <t>Gross</t>
  </si>
  <si>
    <t>Rent</t>
  </si>
  <si>
    <t>Utility</t>
  </si>
  <si>
    <t xml:space="preserve">Allowance </t>
  </si>
  <si>
    <t>Net Rent</t>
  </si>
  <si>
    <t>Laundry/Other Income</t>
  </si>
  <si>
    <t>********</t>
  </si>
  <si>
    <t>Entire project has 65 parking spaces</t>
  </si>
  <si>
    <t xml:space="preserve">GP/Owner Oversight Fee </t>
  </si>
  <si>
    <t xml:space="preserve">Cash Flow </t>
  </si>
  <si>
    <t>Per Unit</t>
  </si>
  <si>
    <t xml:space="preserve">DCR-1st Mortgage </t>
  </si>
  <si>
    <t>Cash Flow</t>
  </si>
  <si>
    <t>Land Use Approvals</t>
  </si>
  <si>
    <t>Building Permits/Fees</t>
  </si>
  <si>
    <t>System Development Charges</t>
  </si>
  <si>
    <t>Environmental Report</t>
  </si>
  <si>
    <t xml:space="preserve">Other: </t>
  </si>
  <si>
    <t>Architectural</t>
  </si>
  <si>
    <t>SPD Architectural Review Fee</t>
  </si>
  <si>
    <t>Engineering</t>
  </si>
  <si>
    <t>Legal/Accounting</t>
  </si>
  <si>
    <t>Appraisals</t>
  </si>
  <si>
    <t>Developer Fee</t>
  </si>
  <si>
    <t>Lock Rate Fee</t>
  </si>
  <si>
    <t>Development Costs Subtotal</t>
  </si>
  <si>
    <t>Total Project Costs</t>
  </si>
  <si>
    <t>*Sec 8 vouchers reduce rents to less than 30%</t>
  </si>
  <si>
    <t>HELP</t>
  </si>
  <si>
    <t xml:space="preserve">Interest Rate </t>
  </si>
  <si>
    <t xml:space="preserve">Interest </t>
  </si>
  <si>
    <t>per unit</t>
  </si>
  <si>
    <t>per person</t>
  </si>
  <si>
    <t>per sq. ft.</t>
  </si>
  <si>
    <t>Uses</t>
  </si>
  <si>
    <t>Developer and Consulting Fees</t>
  </si>
  <si>
    <t>Total Uses</t>
  </si>
  <si>
    <t>Construction/Permanent Sources</t>
  </si>
  <si>
    <t>CDBG Staffing Grant</t>
  </si>
  <si>
    <t>PDC Loan</t>
  </si>
  <si>
    <t>Total Construction/Perm Sources</t>
  </si>
  <si>
    <t xml:space="preserve">Total PDC Funding </t>
  </si>
  <si>
    <t>Average per tax credit project</t>
  </si>
  <si>
    <t>Average per project</t>
  </si>
  <si>
    <t>Average per family unit project</t>
  </si>
  <si>
    <t>Average per non-family project</t>
  </si>
  <si>
    <t>MFI</t>
  </si>
  <si>
    <t>LIHTC Equity Investment</t>
  </si>
  <si>
    <t>Operating Cash Flow</t>
  </si>
  <si>
    <t>PRIORITY CASH FLOW DISTRIBUTION</t>
  </si>
  <si>
    <t>Total Units</t>
  </si>
  <si>
    <t>Matrix Methodology</t>
  </si>
  <si>
    <t>Number of</t>
  </si>
  <si>
    <t>Cashflow</t>
  </si>
  <si>
    <t>Split</t>
  </si>
  <si>
    <t>Tranche</t>
  </si>
  <si>
    <t>≤10</t>
  </si>
  <si>
    <t>11-30</t>
  </si>
  <si>
    <t>≥31</t>
  </si>
  <si>
    <t>Matrix Multipliers</t>
  </si>
  <si>
    <t>N</t>
  </si>
  <si>
    <t>Large Family</t>
  </si>
  <si>
    <t>Scattered Site</t>
  </si>
  <si>
    <t>Y</t>
  </si>
  <si>
    <t>Special Needs</t>
  </si>
  <si>
    <r>
      <t xml:space="preserve">Maximum Priority Cash Flow Distribution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</si>
  <si>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 Subject to cash flow availability.</t>
    </r>
  </si>
  <si>
    <t xml:space="preserve"> Budget</t>
  </si>
  <si>
    <t>Other Sources</t>
  </si>
  <si>
    <t>0 - 30% averages for  01/01-04/04</t>
  </si>
  <si>
    <t>Project Name</t>
  </si>
  <si>
    <t>Developer</t>
  </si>
  <si>
    <t>Date</t>
  </si>
  <si>
    <t>#</t>
  </si>
  <si>
    <t>Term in years</t>
  </si>
  <si>
    <t xml:space="preserve">1st Mortgage </t>
  </si>
  <si>
    <t># of units</t>
  </si>
  <si>
    <t>input to highlighted cells only</t>
  </si>
  <si>
    <t>Gross Square Feet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</si>
</sst>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_)"/>
    <numFmt numFmtId="168" formatCode="0.00_);\(0.00\)"/>
    <numFmt numFmtId="169" formatCode="#,##0.0000_);\(#,##0.0000\)"/>
    <numFmt numFmtId="170" formatCode="0_);\(0\)"/>
    <numFmt numFmtId="171" formatCode="_(* #,##0.00000_);_(* \(#,##0.00000\);_(* &quot;-&quot;??_);_(@_)"/>
    <numFmt numFmtId="172" formatCode="0.000000"/>
    <numFmt numFmtId="173" formatCode="0.0000000000_);\(0.0000000000\)"/>
  </numFmts>
  <fonts count="51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0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Geneva"/>
      <family val="0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u val="single"/>
      <sz val="10"/>
      <name val="Book Antiqua"/>
      <family val="1"/>
    </font>
    <font>
      <b/>
      <sz val="1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5" fillId="0" borderId="0">
      <alignment/>
      <protection/>
    </xf>
    <xf numFmtId="0" fontId="4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5" fillId="0" borderId="4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5" applyNumberFormat="0" applyFont="0" applyAlignment="0" applyProtection="0"/>
    <xf numFmtId="0" fontId="47" fillId="27" borderId="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7" applyNumberFormat="0" applyFont="0" applyFill="0" applyAlignment="0" applyProtection="0"/>
    <xf numFmtId="0" fontId="49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165" fontId="3" fillId="0" borderId="0" xfId="43" applyNumberFormat="1" applyFont="1" applyAlignment="1">
      <alignment/>
    </xf>
    <xf numFmtId="165" fontId="3" fillId="0" borderId="0" xfId="43" applyNumberFormat="1" applyFont="1" applyAlignment="1">
      <alignment horizontal="left"/>
    </xf>
    <xf numFmtId="165" fontId="3" fillId="0" borderId="8" xfId="43" applyNumberFormat="1" applyFont="1" applyBorder="1" applyAlignment="1">
      <alignment/>
    </xf>
    <xf numFmtId="165" fontId="2" fillId="0" borderId="0" xfId="43" applyNumberFormat="1" applyFont="1" applyAlignment="1">
      <alignment/>
    </xf>
    <xf numFmtId="165" fontId="3" fillId="0" borderId="0" xfId="43" applyNumberFormat="1" applyFont="1" applyAlignment="1">
      <alignment/>
    </xf>
    <xf numFmtId="9" fontId="3" fillId="0" borderId="0" xfId="66" applyFont="1" applyAlignment="1">
      <alignment/>
    </xf>
    <xf numFmtId="1" fontId="2" fillId="0" borderId="0" xfId="63" applyNumberFormat="1" applyFont="1">
      <alignment/>
      <protection/>
    </xf>
    <xf numFmtId="1" fontId="3" fillId="0" borderId="0" xfId="63" applyNumberFormat="1" applyFont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37" fontId="3" fillId="0" borderId="9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 horizontal="right"/>
      <protection/>
    </xf>
    <xf numFmtId="37" fontId="3" fillId="0" borderId="9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166" fontId="3" fillId="0" borderId="9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 horizontal="right"/>
    </xf>
    <xf numFmtId="37" fontId="3" fillId="0" borderId="10" xfId="43" applyNumberFormat="1" applyFont="1" applyBorder="1" applyAlignment="1">
      <alignment/>
    </xf>
    <xf numFmtId="39" fontId="3" fillId="0" borderId="10" xfId="43" applyNumberFormat="1" applyFont="1" applyBorder="1" applyAlignment="1">
      <alignment/>
    </xf>
    <xf numFmtId="9" fontId="3" fillId="0" borderId="10" xfId="66" applyFont="1" applyBorder="1" applyAlignment="1">
      <alignment/>
    </xf>
    <xf numFmtId="165" fontId="3" fillId="0" borderId="10" xfId="43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0" xfId="43" applyNumberFormat="1" applyFont="1" applyBorder="1" applyAlignment="1">
      <alignment horizontal="right"/>
    </xf>
    <xf numFmtId="3" fontId="3" fillId="0" borderId="10" xfId="43" applyNumberFormat="1" applyFont="1" applyBorder="1" applyAlignment="1">
      <alignment/>
    </xf>
    <xf numFmtId="37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Fill="1" applyBorder="1" applyAlignment="1" applyProtection="1">
      <alignment/>
      <protection/>
    </xf>
    <xf numFmtId="166" fontId="3" fillId="0" borderId="0" xfId="66" applyNumberFormat="1" applyFont="1" applyBorder="1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>
      <alignment/>
    </xf>
    <xf numFmtId="165" fontId="3" fillId="0" borderId="0" xfId="43" applyNumberFormat="1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165" fontId="3" fillId="0" borderId="8" xfId="43" applyNumberFormat="1" applyFont="1" applyBorder="1" applyAlignment="1">
      <alignment/>
    </xf>
    <xf numFmtId="37" fontId="2" fillId="0" borderId="0" xfId="63" applyNumberFormat="1" applyFont="1">
      <alignment/>
      <protection/>
    </xf>
    <xf numFmtId="37" fontId="3" fillId="0" borderId="8" xfId="43" applyNumberFormat="1" applyFont="1" applyBorder="1" applyAlignment="1">
      <alignment/>
    </xf>
    <xf numFmtId="37" fontId="2" fillId="0" borderId="0" xfId="43" applyNumberFormat="1" applyFont="1" applyAlignment="1">
      <alignment/>
    </xf>
    <xf numFmtId="10" fontId="3" fillId="0" borderId="0" xfId="66" applyNumberFormat="1" applyFont="1" applyAlignment="1">
      <alignment horizontal="left"/>
    </xf>
    <xf numFmtId="37" fontId="3" fillId="0" borderId="0" xfId="43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9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 horizontal="left"/>
      <protection/>
    </xf>
    <xf numFmtId="37" fontId="3" fillId="0" borderId="12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 horizontal="left"/>
      <protection/>
    </xf>
    <xf numFmtId="37" fontId="2" fillId="0" borderId="9" xfId="0" applyNumberFormat="1" applyFont="1" applyFill="1" applyBorder="1" applyAlignment="1" applyProtection="1">
      <alignment horizontal="left"/>
      <protection/>
    </xf>
    <xf numFmtId="9" fontId="3" fillId="0" borderId="0" xfId="66" applyFont="1" applyAlignment="1">
      <alignment horizontal="center"/>
    </xf>
    <xf numFmtId="3" fontId="3" fillId="0" borderId="0" xfId="43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7" fontId="2" fillId="0" borderId="13" xfId="63" applyNumberFormat="1" applyFont="1" applyBorder="1">
      <alignment/>
      <protection/>
    </xf>
    <xf numFmtId="37" fontId="3" fillId="0" borderId="13" xfId="43" applyNumberFormat="1" applyFont="1" applyBorder="1" applyAlignment="1">
      <alignment horizontal="right"/>
    </xf>
    <xf numFmtId="37" fontId="3" fillId="0" borderId="14" xfId="43" applyNumberFormat="1" applyFont="1" applyBorder="1" applyAlignment="1">
      <alignment/>
    </xf>
    <xf numFmtId="37" fontId="2" fillId="0" borderId="13" xfId="43" applyNumberFormat="1" applyFont="1" applyBorder="1" applyAlignment="1">
      <alignment/>
    </xf>
    <xf numFmtId="37" fontId="3" fillId="0" borderId="13" xfId="43" applyNumberFormat="1" applyFont="1" applyBorder="1" applyAlignment="1">
      <alignment/>
    </xf>
    <xf numFmtId="37" fontId="3" fillId="0" borderId="0" xfId="0" applyNumberFormat="1" applyFont="1" applyFill="1" applyBorder="1" applyAlignment="1" applyProtection="1">
      <alignment horizontal="centerContinuous"/>
      <protection/>
    </xf>
    <xf numFmtId="37" fontId="2" fillId="0" borderId="0" xfId="43" applyNumberFormat="1" applyFont="1" applyFill="1" applyBorder="1" applyAlignment="1" applyProtection="1">
      <alignment/>
      <protection/>
    </xf>
    <xf numFmtId="165" fontId="3" fillId="0" borderId="0" xfId="43" applyNumberFormat="1" applyFont="1" applyFill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  <xf numFmtId="1" fontId="11" fillId="0" borderId="0" xfId="63" applyNumberFormat="1" applyFont="1">
      <alignment/>
      <protection/>
    </xf>
    <xf numFmtId="1" fontId="12" fillId="0" borderId="0" xfId="63" applyNumberFormat="1" applyFont="1">
      <alignment/>
      <protection/>
    </xf>
    <xf numFmtId="1" fontId="2" fillId="0" borderId="13" xfId="63" applyNumberFormat="1" applyFont="1" applyBorder="1">
      <alignment/>
      <protection/>
    </xf>
    <xf numFmtId="1" fontId="3" fillId="0" borderId="13" xfId="63" applyNumberFormat="1" applyFont="1" applyBorder="1">
      <alignment/>
      <protection/>
    </xf>
    <xf numFmtId="1" fontId="3" fillId="0" borderId="0" xfId="63" applyNumberFormat="1" applyFont="1" applyAlignment="1">
      <alignment horizontal="right"/>
      <protection/>
    </xf>
    <xf numFmtId="0" fontId="3" fillId="0" borderId="13" xfId="0" applyFont="1" applyBorder="1" applyAlignment="1">
      <alignment horizontal="center"/>
    </xf>
    <xf numFmtId="1" fontId="2" fillId="0" borderId="0" xfId="0" applyNumberFormat="1" applyFont="1" applyAlignment="1">
      <alignment/>
    </xf>
    <xf numFmtId="10" fontId="3" fillId="0" borderId="0" xfId="66" applyNumberFormat="1" applyFont="1" applyAlignment="1">
      <alignment/>
    </xf>
    <xf numFmtId="37" fontId="3" fillId="0" borderId="13" xfId="63" applyNumberFormat="1" applyFont="1" applyBorder="1">
      <alignment/>
      <protection/>
    </xf>
    <xf numFmtId="0" fontId="3" fillId="0" borderId="0" xfId="63" applyFont="1">
      <alignment/>
      <protection/>
    </xf>
    <xf numFmtId="37" fontId="3" fillId="0" borderId="0" xfId="63" applyNumberFormat="1" applyFont="1">
      <alignment/>
      <protection/>
    </xf>
    <xf numFmtId="10" fontId="3" fillId="0" borderId="8" xfId="66" applyNumberFormat="1" applyFont="1" applyBorder="1" applyAlignment="1">
      <alignment horizontal="left"/>
    </xf>
    <xf numFmtId="1" fontId="3" fillId="0" borderId="8" xfId="63" applyNumberFormat="1" applyFont="1" applyBorder="1">
      <alignment/>
      <protection/>
    </xf>
    <xf numFmtId="1" fontId="3" fillId="0" borderId="0" xfId="63" applyNumberFormat="1" applyFont="1" applyBorder="1">
      <alignment/>
      <protection/>
    </xf>
    <xf numFmtId="37" fontId="3" fillId="0" borderId="0" xfId="43" applyNumberFormat="1" applyFont="1" applyBorder="1" applyAlignment="1">
      <alignment horizontal="left"/>
    </xf>
    <xf numFmtId="37" fontId="3" fillId="0" borderId="8" xfId="0" applyNumberFormat="1" applyFont="1" applyBorder="1" applyAlignment="1">
      <alignment/>
    </xf>
    <xf numFmtId="37" fontId="3" fillId="0" borderId="0" xfId="63" applyNumberFormat="1" applyFont="1" applyBorder="1">
      <alignment/>
      <protection/>
    </xf>
    <xf numFmtId="168" fontId="3" fillId="0" borderId="0" xfId="63" applyNumberFormat="1" applyFont="1">
      <alignment/>
      <protection/>
    </xf>
    <xf numFmtId="168" fontId="3" fillId="0" borderId="13" xfId="63" applyNumberFormat="1" applyFont="1" applyBorder="1">
      <alignment/>
      <protection/>
    </xf>
    <xf numFmtId="1" fontId="2" fillId="0" borderId="0" xfId="63" applyNumberFormat="1" applyFont="1" applyBorder="1">
      <alignment/>
      <protection/>
    </xf>
    <xf numFmtId="10" fontId="3" fillId="0" borderId="0" xfId="66" applyNumberFormat="1" applyFont="1" applyBorder="1" applyAlignment="1">
      <alignment/>
    </xf>
    <xf numFmtId="37" fontId="3" fillId="0" borderId="0" xfId="43" applyNumberFormat="1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3" xfId="66" applyNumberFormat="1" applyFont="1" applyBorder="1" applyAlignment="1">
      <alignment/>
    </xf>
    <xf numFmtId="37" fontId="3" fillId="0" borderId="8" xfId="63" applyNumberFormat="1" applyFont="1" applyBorder="1">
      <alignment/>
      <protection/>
    </xf>
    <xf numFmtId="8" fontId="3" fillId="0" borderId="0" xfId="63" applyNumberFormat="1" applyFont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2" fillId="0" borderId="15" xfId="0" applyNumberFormat="1" applyFont="1" applyFill="1" applyBorder="1" applyAlignment="1" applyProtection="1">
      <alignment/>
      <protection/>
    </xf>
    <xf numFmtId="37" fontId="3" fillId="0" borderId="16" xfId="43" applyNumberFormat="1" applyFont="1" applyFill="1" applyBorder="1" applyAlignment="1" applyProtection="1">
      <alignment/>
      <protection/>
    </xf>
    <xf numFmtId="37" fontId="3" fillId="0" borderId="17" xfId="43" applyNumberFormat="1" applyFont="1" applyFill="1" applyBorder="1" applyAlignment="1" applyProtection="1">
      <alignment/>
      <protection/>
    </xf>
    <xf numFmtId="37" fontId="3" fillId="0" borderId="18" xfId="43" applyNumberFormat="1" applyFont="1" applyFill="1" applyBorder="1" applyAlignment="1">
      <alignment/>
    </xf>
    <xf numFmtId="37" fontId="2" fillId="0" borderId="19" xfId="43" applyNumberFormat="1" applyFont="1" applyFill="1" applyBorder="1" applyAlignment="1" applyProtection="1">
      <alignment/>
      <protection/>
    </xf>
    <xf numFmtId="37" fontId="3" fillId="0" borderId="20" xfId="0" applyNumberFormat="1" applyFont="1" applyFill="1" applyBorder="1" applyAlignment="1" applyProtection="1">
      <alignment horizontal="left"/>
      <protection/>
    </xf>
    <xf numFmtId="37" fontId="3" fillId="0" borderId="21" xfId="0" applyNumberFormat="1" applyFont="1" applyFill="1" applyBorder="1" applyAlignment="1" applyProtection="1">
      <alignment horizontal="left"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0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3" fillId="0" borderId="23" xfId="0" applyFont="1" applyBorder="1" applyAlignment="1">
      <alignment/>
    </xf>
    <xf numFmtId="10" fontId="3" fillId="0" borderId="10" xfId="66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0" xfId="43" applyNumberFormat="1" applyFont="1" applyFill="1" applyAlignment="1">
      <alignment/>
    </xf>
    <xf numFmtId="3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centerContinuous"/>
    </xf>
    <xf numFmtId="37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165" fontId="3" fillId="0" borderId="0" xfId="43" applyNumberFormat="1" applyFont="1" applyBorder="1" applyAlignment="1">
      <alignment horizontal="right"/>
    </xf>
    <xf numFmtId="10" fontId="3" fillId="0" borderId="0" xfId="66" applyNumberFormat="1" applyFont="1" applyBorder="1" applyAlignment="1" applyProtection="1">
      <alignment/>
      <protection/>
    </xf>
    <xf numFmtId="37" fontId="11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9" fontId="3" fillId="0" borderId="0" xfId="43" applyNumberFormat="1" applyFont="1" applyBorder="1" applyAlignment="1">
      <alignment/>
    </xf>
    <xf numFmtId="9" fontId="3" fillId="0" borderId="0" xfId="66" applyFont="1" applyBorder="1" applyAlignment="1">
      <alignment/>
    </xf>
    <xf numFmtId="16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 quotePrefix="1">
      <alignment horizontal="center"/>
      <protection/>
    </xf>
    <xf numFmtId="168" fontId="3" fillId="32" borderId="0" xfId="63" applyNumberFormat="1" applyFont="1" applyFill="1">
      <alignment/>
      <protection/>
    </xf>
    <xf numFmtId="0" fontId="3" fillId="0" borderId="0" xfId="0" applyFont="1" applyFill="1" applyAlignment="1">
      <alignment horizontal="center"/>
    </xf>
    <xf numFmtId="37" fontId="3" fillId="0" borderId="10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37" fontId="2" fillId="0" borderId="23" xfId="0" applyNumberFormat="1" applyFont="1" applyFill="1" applyBorder="1" applyAlignment="1">
      <alignment/>
    </xf>
    <xf numFmtId="37" fontId="3" fillId="0" borderId="0" xfId="0" applyNumberFormat="1" applyFont="1" applyBorder="1" applyAlignment="1" quotePrefix="1">
      <alignment horizontal="centerContinuous"/>
    </xf>
    <xf numFmtId="0" fontId="0" fillId="0" borderId="0" xfId="0" applyBorder="1" applyAlignment="1">
      <alignment/>
    </xf>
    <xf numFmtId="37" fontId="3" fillId="0" borderId="25" xfId="0" applyNumberFormat="1" applyFont="1" applyBorder="1" applyAlignment="1" applyProtection="1">
      <alignment horizontal="left"/>
      <protection/>
    </xf>
    <xf numFmtId="9" fontId="14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37" fontId="2" fillId="0" borderId="10" xfId="43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3" fillId="0" borderId="20" xfId="43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37" fontId="3" fillId="0" borderId="20" xfId="0" applyNumberFormat="1" applyFont="1" applyFill="1" applyBorder="1" applyAlignment="1">
      <alignment/>
    </xf>
    <xf numFmtId="37" fontId="2" fillId="0" borderId="26" xfId="43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>
      <alignment/>
    </xf>
    <xf numFmtId="37" fontId="3" fillId="0" borderId="0" xfId="43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37" fontId="3" fillId="0" borderId="0" xfId="43" applyNumberFormat="1" applyFont="1" applyAlignment="1">
      <alignment/>
    </xf>
    <xf numFmtId="10" fontId="3" fillId="0" borderId="13" xfId="66" applyNumberFormat="1" applyFont="1" applyFill="1" applyBorder="1" applyAlignment="1">
      <alignment/>
    </xf>
    <xf numFmtId="37" fontId="3" fillId="0" borderId="0" xfId="63" applyNumberFormat="1" applyFont="1" applyFill="1">
      <alignment/>
      <protection/>
    </xf>
    <xf numFmtId="0" fontId="3" fillId="0" borderId="0" xfId="63" applyFont="1" applyFill="1">
      <alignment/>
      <protection/>
    </xf>
    <xf numFmtId="37" fontId="3" fillId="0" borderId="13" xfId="43" applyNumberFormat="1" applyFont="1" applyBorder="1" applyAlignment="1">
      <alignment/>
    </xf>
    <xf numFmtId="165" fontId="3" fillId="0" borderId="10" xfId="43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37" fontId="3" fillId="0" borderId="12" xfId="0" applyNumberFormat="1" applyFont="1" applyBorder="1" applyAlignment="1" applyProtection="1">
      <alignment horizontal="right"/>
      <protection/>
    </xf>
    <xf numFmtId="37" fontId="3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65" fontId="3" fillId="0" borderId="0" xfId="43" applyNumberFormat="1" applyFont="1" applyFill="1" applyAlignment="1">
      <alignment/>
    </xf>
    <xf numFmtId="9" fontId="3" fillId="0" borderId="0" xfId="66" applyFont="1" applyFill="1" applyAlignment="1">
      <alignment/>
    </xf>
    <xf numFmtId="9" fontId="3" fillId="0" borderId="10" xfId="66" applyFont="1" applyFill="1" applyBorder="1" applyAlignment="1">
      <alignment/>
    </xf>
    <xf numFmtId="9" fontId="14" fillId="0" borderId="0" xfId="66" applyFont="1" applyFill="1" applyAlignment="1">
      <alignment horizontal="center"/>
    </xf>
    <xf numFmtId="9" fontId="3" fillId="0" borderId="0" xfId="66" applyFont="1" applyFill="1" applyBorder="1" applyAlignment="1">
      <alignment/>
    </xf>
    <xf numFmtId="9" fontId="2" fillId="0" borderId="0" xfId="66" applyFont="1" applyFill="1" applyBorder="1" applyAlignment="1">
      <alignment/>
    </xf>
    <xf numFmtId="9" fontId="0" fillId="0" borderId="0" xfId="66" applyFont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3" fillId="0" borderId="16" xfId="0" applyFont="1" applyBorder="1" applyAlignment="1">
      <alignment/>
    </xf>
    <xf numFmtId="17" fontId="3" fillId="0" borderId="28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3" fillId="0" borderId="30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39" fontId="3" fillId="0" borderId="11" xfId="0" applyNumberFormat="1" applyFont="1" applyBorder="1" applyAlignment="1" applyProtection="1">
      <alignment horizontal="right"/>
      <protection/>
    </xf>
    <xf numFmtId="39" fontId="3" fillId="0" borderId="11" xfId="0" applyNumberFormat="1" applyFont="1" applyBorder="1" applyAlignment="1" applyProtection="1">
      <alignment/>
      <protection/>
    </xf>
    <xf numFmtId="37" fontId="3" fillId="0" borderId="9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>
      <alignment/>
    </xf>
    <xf numFmtId="37" fontId="3" fillId="0" borderId="8" xfId="0" applyNumberFormat="1" applyFont="1" applyFill="1" applyBorder="1" applyAlignment="1">
      <alignment/>
    </xf>
    <xf numFmtId="37" fontId="2" fillId="0" borderId="10" xfId="43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63" applyNumberFormat="1" applyFont="1">
      <alignment/>
      <protection/>
    </xf>
    <xf numFmtId="0" fontId="2" fillId="0" borderId="0" xfId="63" applyFont="1">
      <alignment/>
      <protection/>
    </xf>
    <xf numFmtId="10" fontId="2" fillId="0" borderId="0" xfId="63" applyNumberFormat="1" applyFont="1">
      <alignment/>
      <protection/>
    </xf>
    <xf numFmtId="37" fontId="3" fillId="0" borderId="32" xfId="0" applyNumberFormat="1" applyFont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37" fontId="3" fillId="0" borderId="10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7" fontId="2" fillId="0" borderId="9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9" fontId="3" fillId="0" borderId="0" xfId="63" applyNumberFormat="1" applyFont="1" applyFill="1">
      <alignment/>
      <protection/>
    </xf>
    <xf numFmtId="9" fontId="3" fillId="0" borderId="0" xfId="63" applyNumberFormat="1" applyFont="1">
      <alignment/>
      <protection/>
    </xf>
    <xf numFmtId="0" fontId="11" fillId="0" borderId="0" xfId="0" applyFont="1" applyAlignment="1">
      <alignment/>
    </xf>
    <xf numFmtId="168" fontId="9" fillId="0" borderId="0" xfId="63" applyNumberFormat="1" applyFont="1">
      <alignment/>
      <protection/>
    </xf>
    <xf numFmtId="165" fontId="3" fillId="0" borderId="0" xfId="43" applyNumberFormat="1" applyFont="1" applyFill="1" applyBorder="1" applyAlignment="1">
      <alignment/>
    </xf>
    <xf numFmtId="0" fontId="2" fillId="0" borderId="0" xfId="0" applyFont="1" applyAlignment="1">
      <alignment/>
    </xf>
    <xf numFmtId="37" fontId="2" fillId="0" borderId="28" xfId="43" applyNumberFormat="1" applyFont="1" applyFill="1" applyBorder="1" applyAlignment="1" applyProtection="1">
      <alignment/>
      <protection/>
    </xf>
    <xf numFmtId="37" fontId="3" fillId="0" borderId="0" xfId="43" applyNumberFormat="1" applyFont="1" applyFill="1" applyBorder="1" applyAlignment="1">
      <alignment/>
    </xf>
    <xf numFmtId="37" fontId="3" fillId="0" borderId="0" xfId="43" applyNumberFormat="1" applyFont="1" applyFill="1" applyBorder="1" applyAlignment="1" applyProtection="1">
      <alignment horizontal="right"/>
      <protection/>
    </xf>
    <xf numFmtId="17" fontId="2" fillId="0" borderId="28" xfId="0" applyNumberFormat="1" applyFont="1" applyBorder="1" applyAlignment="1">
      <alignment horizontal="center" wrapText="1"/>
    </xf>
    <xf numFmtId="37" fontId="3" fillId="0" borderId="28" xfId="0" applyNumberFormat="1" applyFont="1" applyBorder="1" applyAlignment="1" applyProtection="1">
      <alignment horizontal="center"/>
      <protection/>
    </xf>
    <xf numFmtId="37" fontId="3" fillId="0" borderId="18" xfId="0" applyNumberFormat="1" applyFont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 horizontal="left"/>
      <protection/>
    </xf>
    <xf numFmtId="37" fontId="3" fillId="0" borderId="10" xfId="43" applyNumberFormat="1" applyFont="1" applyBorder="1" applyAlignment="1">
      <alignment/>
    </xf>
    <xf numFmtId="165" fontId="3" fillId="0" borderId="0" xfId="63" applyNumberFormat="1" applyFont="1" applyBorder="1">
      <alignment/>
      <protection/>
    </xf>
    <xf numFmtId="3" fontId="3" fillId="0" borderId="0" xfId="0" applyNumberFormat="1" applyFont="1" applyFill="1" applyBorder="1" applyAlignment="1">
      <alignment/>
    </xf>
    <xf numFmtId="1" fontId="9" fillId="0" borderId="0" xfId="63" applyNumberFormat="1" applyFont="1">
      <alignment/>
      <protection/>
    </xf>
    <xf numFmtId="9" fontId="3" fillId="0" borderId="0" xfId="0" applyNumberFormat="1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9" fontId="3" fillId="0" borderId="0" xfId="0" applyNumberFormat="1" applyFont="1" applyAlignment="1">
      <alignment/>
    </xf>
    <xf numFmtId="39" fontId="3" fillId="0" borderId="0" xfId="63" applyNumberFormat="1" applyFont="1" applyBorder="1">
      <alignment/>
      <protection/>
    </xf>
    <xf numFmtId="3" fontId="2" fillId="0" borderId="29" xfId="43" applyNumberFormat="1" applyFont="1" applyFill="1" applyBorder="1" applyAlignment="1">
      <alignment/>
    </xf>
    <xf numFmtId="10" fontId="3" fillId="0" borderId="0" xfId="0" applyNumberFormat="1" applyFont="1" applyBorder="1" applyAlignment="1" applyProtection="1">
      <alignment/>
      <protection/>
    </xf>
    <xf numFmtId="10" fontId="3" fillId="0" borderId="0" xfId="0" applyNumberFormat="1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9" fontId="2" fillId="0" borderId="0" xfId="43" applyNumberFormat="1" applyFont="1" applyBorder="1" applyAlignment="1">
      <alignment/>
    </xf>
    <xf numFmtId="37" fontId="3" fillId="0" borderId="16" xfId="43" applyNumberFormat="1" applyFont="1" applyFill="1" applyBorder="1" applyAlignment="1">
      <alignment/>
    </xf>
    <xf numFmtId="37" fontId="2" fillId="0" borderId="20" xfId="0" applyNumberFormat="1" applyFont="1" applyFill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14" fontId="9" fillId="0" borderId="0" xfId="0" applyNumberFormat="1" applyFont="1" applyFill="1" applyAlignment="1">
      <alignment horizontal="left"/>
    </xf>
    <xf numFmtId="17" fontId="2" fillId="0" borderId="29" xfId="0" applyNumberFormat="1" applyFont="1" applyBorder="1" applyAlignment="1">
      <alignment horizontal="center"/>
    </xf>
    <xf numFmtId="37" fontId="3" fillId="0" borderId="31" xfId="43" applyNumberFormat="1" applyFont="1" applyFill="1" applyBorder="1" applyAlignment="1" applyProtection="1">
      <alignment/>
      <protection/>
    </xf>
    <xf numFmtId="37" fontId="3" fillId="0" borderId="10" xfId="63" applyNumberFormat="1" applyFont="1" applyBorder="1">
      <alignment/>
      <protection/>
    </xf>
    <xf numFmtId="37" fontId="2" fillId="0" borderId="10" xfId="43" applyNumberFormat="1" applyFont="1" applyBorder="1" applyAlignment="1">
      <alignment/>
    </xf>
    <xf numFmtId="168" fontId="3" fillId="0" borderId="10" xfId="63" applyNumberFormat="1" applyFont="1" applyBorder="1">
      <alignment/>
      <protection/>
    </xf>
    <xf numFmtId="3" fontId="6" fillId="0" borderId="10" xfId="63" applyNumberFormat="1" applyFont="1" applyBorder="1">
      <alignment/>
      <protection/>
    </xf>
    <xf numFmtId="170" fontId="3" fillId="0" borderId="10" xfId="63" applyNumberFormat="1" applyFont="1" applyBorder="1">
      <alignment/>
      <protection/>
    </xf>
    <xf numFmtId="37" fontId="2" fillId="0" borderId="10" xfId="63" applyNumberFormat="1" applyFont="1" applyBorder="1">
      <alignment/>
      <protection/>
    </xf>
    <xf numFmtId="3" fontId="3" fillId="0" borderId="10" xfId="63" applyNumberFormat="1" applyFont="1" applyBorder="1">
      <alignment/>
      <protection/>
    </xf>
    <xf numFmtId="1" fontId="3" fillId="0" borderId="10" xfId="63" applyNumberFormat="1" applyFont="1" applyBorder="1">
      <alignment/>
      <protection/>
    </xf>
    <xf numFmtId="3" fontId="2" fillId="0" borderId="10" xfId="63" applyNumberFormat="1" applyFont="1" applyBorder="1">
      <alignment/>
      <protection/>
    </xf>
    <xf numFmtId="9" fontId="3" fillId="0" borderId="10" xfId="63" applyNumberFormat="1" applyFont="1" applyFill="1" applyBorder="1">
      <alignment/>
      <protection/>
    </xf>
    <xf numFmtId="3" fontId="3" fillId="0" borderId="10" xfId="66" applyNumberFormat="1" applyFont="1" applyBorder="1" applyAlignment="1">
      <alignment/>
    </xf>
    <xf numFmtId="10" fontId="3" fillId="0" borderId="10" xfId="63" applyNumberFormat="1" applyFont="1" applyBorder="1">
      <alignment/>
      <protection/>
    </xf>
    <xf numFmtId="1" fontId="3" fillId="0" borderId="18" xfId="63" applyNumberFormat="1" applyFont="1" applyBorder="1">
      <alignment/>
      <protection/>
    </xf>
    <xf numFmtId="1" fontId="11" fillId="0" borderId="18" xfId="63" applyNumberFormat="1" applyFont="1" applyBorder="1">
      <alignment/>
      <protection/>
    </xf>
    <xf numFmtId="0" fontId="3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10" fontId="3" fillId="0" borderId="29" xfId="66" applyNumberFormat="1" applyFont="1" applyBorder="1" applyAlignment="1">
      <alignment/>
    </xf>
    <xf numFmtId="1" fontId="2" fillId="0" borderId="35" xfId="63" applyNumberFormat="1" applyFont="1" applyBorder="1">
      <alignment/>
      <protection/>
    </xf>
    <xf numFmtId="1" fontId="2" fillId="0" borderId="31" xfId="63" applyNumberFormat="1" applyFont="1" applyBorder="1">
      <alignment/>
      <protection/>
    </xf>
    <xf numFmtId="1" fontId="7" fillId="0" borderId="24" xfId="63" applyNumberFormat="1" applyFont="1" applyBorder="1">
      <alignment/>
      <protection/>
    </xf>
    <xf numFmtId="10" fontId="3" fillId="0" borderId="10" xfId="66" applyNumberFormat="1" applyFont="1" applyBorder="1" applyAlignment="1">
      <alignment horizontal="left"/>
    </xf>
    <xf numFmtId="165" fontId="3" fillId="0" borderId="10" xfId="43" applyNumberFormat="1" applyFont="1" applyBorder="1" applyAlignment="1">
      <alignment/>
    </xf>
    <xf numFmtId="37" fontId="3" fillId="0" borderId="10" xfId="43" applyNumberFormat="1" applyFont="1" applyBorder="1" applyAlignment="1">
      <alignment horizontal="right"/>
    </xf>
    <xf numFmtId="1" fontId="2" fillId="0" borderId="24" xfId="63" applyNumberFormat="1" applyFont="1" applyBorder="1">
      <alignment/>
      <protection/>
    </xf>
    <xf numFmtId="37" fontId="3" fillId="0" borderId="28" xfId="43" applyNumberFormat="1" applyFont="1" applyBorder="1" applyAlignment="1">
      <alignment/>
    </xf>
    <xf numFmtId="1" fontId="2" fillId="0" borderId="20" xfId="63" applyNumberFormat="1" applyFont="1" applyBorder="1">
      <alignment/>
      <protection/>
    </xf>
    <xf numFmtId="37" fontId="2" fillId="0" borderId="23" xfId="43" applyNumberFormat="1" applyFont="1" applyBorder="1" applyAlignment="1">
      <alignment/>
    </xf>
    <xf numFmtId="1" fontId="2" fillId="0" borderId="21" xfId="63" applyNumberFormat="1" applyFont="1" applyBorder="1">
      <alignment/>
      <protection/>
    </xf>
    <xf numFmtId="168" fontId="2" fillId="0" borderId="10" xfId="63" applyNumberFormat="1" applyFont="1" applyBorder="1">
      <alignment/>
      <protection/>
    </xf>
    <xf numFmtId="1" fontId="2" fillId="0" borderId="10" xfId="63" applyNumberFormat="1" applyFont="1" applyBorder="1">
      <alignment/>
      <protection/>
    </xf>
    <xf numFmtId="168" fontId="3" fillId="0" borderId="35" xfId="63" applyNumberFormat="1" applyFont="1" applyBorder="1">
      <alignment/>
      <protection/>
    </xf>
    <xf numFmtId="168" fontId="3" fillId="0" borderId="23" xfId="63" applyNumberFormat="1" applyFont="1" applyBorder="1">
      <alignment/>
      <protection/>
    </xf>
    <xf numFmtId="10" fontId="2" fillId="0" borderId="10" xfId="63" applyNumberFormat="1" applyFont="1" applyBorder="1">
      <alignment/>
      <protection/>
    </xf>
    <xf numFmtId="37" fontId="2" fillId="0" borderId="29" xfId="43" applyNumberFormat="1" applyFont="1" applyBorder="1" applyAlignment="1">
      <alignment/>
    </xf>
    <xf numFmtId="1" fontId="2" fillId="0" borderId="23" xfId="63" applyNumberFormat="1" applyFont="1" applyBorder="1">
      <alignment/>
      <protection/>
    </xf>
    <xf numFmtId="1" fontId="2" fillId="0" borderId="18" xfId="63" applyNumberFormat="1" applyFont="1" applyBorder="1">
      <alignment/>
      <protection/>
    </xf>
    <xf numFmtId="168" fontId="3" fillId="0" borderId="0" xfId="63" applyNumberFormat="1" applyFont="1" applyBorder="1">
      <alignment/>
      <protection/>
    </xf>
    <xf numFmtId="168" fontId="2" fillId="0" borderId="13" xfId="63" applyNumberFormat="1" applyFont="1" applyBorder="1">
      <alignment/>
      <protection/>
    </xf>
    <xf numFmtId="37" fontId="3" fillId="0" borderId="23" xfId="63" applyNumberFormat="1" applyFont="1" applyBorder="1">
      <alignment/>
      <protection/>
    </xf>
    <xf numFmtId="10" fontId="3" fillId="0" borderId="24" xfId="66" applyNumberFormat="1" applyFont="1" applyBorder="1" applyAlignment="1">
      <alignment/>
    </xf>
    <xf numFmtId="1" fontId="3" fillId="0" borderId="23" xfId="63" applyNumberFormat="1" applyFont="1" applyBorder="1">
      <alignment/>
      <protection/>
    </xf>
    <xf numFmtId="37" fontId="17" fillId="0" borderId="15" xfId="0" applyNumberFormat="1" applyFont="1" applyFill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171" fontId="3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3" fontId="0" fillId="33" borderId="0" xfId="45" applyFont="1" applyFill="1" applyAlignment="1" applyProtection="1">
      <alignment/>
      <protection locked="0"/>
    </xf>
    <xf numFmtId="3" fontId="0" fillId="34" borderId="0" xfId="45" applyFont="1" applyFill="1" applyAlignment="1" applyProtection="1">
      <alignment/>
      <protection locked="0"/>
    </xf>
    <xf numFmtId="5" fontId="0" fillId="0" borderId="0" xfId="48" applyFont="1" applyAlignment="1" applyProtection="1">
      <alignment/>
      <protection locked="0"/>
    </xf>
    <xf numFmtId="3" fontId="0" fillId="0" borderId="0" xfId="45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0" fontId="3" fillId="0" borderId="10" xfId="66" applyNumberFormat="1" applyFont="1" applyFill="1" applyBorder="1" applyAlignment="1">
      <alignment/>
    </xf>
    <xf numFmtId="9" fontId="3" fillId="0" borderId="0" xfId="66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1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20" fillId="0" borderId="37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0" fillId="0" borderId="37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3" fontId="19" fillId="0" borderId="22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1" fillId="0" borderId="21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8" xfId="0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4" fontId="19" fillId="0" borderId="13" xfId="0" applyNumberFormat="1" applyFont="1" applyBorder="1" applyAlignment="1">
      <alignment/>
    </xf>
    <xf numFmtId="37" fontId="19" fillId="0" borderId="37" xfId="0" applyNumberFormat="1" applyFont="1" applyFill="1" applyBorder="1" applyAlignment="1">
      <alignment/>
    </xf>
    <xf numFmtId="37" fontId="2" fillId="0" borderId="0" xfId="0" applyNumberFormat="1" applyFont="1" applyBorder="1" applyAlignment="1" applyProtection="1">
      <alignment horizontal="left"/>
      <protection/>
    </xf>
    <xf numFmtId="0" fontId="2" fillId="0" borderId="0" xfId="62" applyFont="1">
      <alignment/>
      <protection/>
    </xf>
    <xf numFmtId="0" fontId="3" fillId="0" borderId="0" xfId="62">
      <alignment/>
      <protection/>
    </xf>
    <xf numFmtId="0" fontId="3" fillId="0" borderId="0" xfId="62" applyBorder="1">
      <alignment/>
      <protection/>
    </xf>
    <xf numFmtId="0" fontId="3" fillId="0" borderId="0" xfId="62" applyFill="1" applyBorder="1">
      <alignment/>
      <protection/>
    </xf>
    <xf numFmtId="9" fontId="3" fillId="0" borderId="0" xfId="66" applyFont="1" applyFill="1" applyBorder="1" applyAlignment="1">
      <alignment/>
    </xf>
    <xf numFmtId="0" fontId="2" fillId="0" borderId="20" xfId="62" applyFont="1" applyBorder="1">
      <alignment/>
      <protection/>
    </xf>
    <xf numFmtId="0" fontId="3" fillId="0" borderId="23" xfId="62" applyBorder="1">
      <alignment/>
      <protection/>
    </xf>
    <xf numFmtId="37" fontId="3" fillId="0" borderId="10" xfId="62" applyNumberFormat="1" applyBorder="1">
      <alignment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Border="1">
      <alignment/>
      <protection/>
    </xf>
    <xf numFmtId="0" fontId="3" fillId="0" borderId="0" xfId="62" applyBorder="1" applyAlignment="1">
      <alignment horizontal="center"/>
      <protection/>
    </xf>
    <xf numFmtId="0" fontId="2" fillId="0" borderId="0" xfId="62" applyFont="1" applyFill="1" applyBorder="1" applyAlignment="1">
      <alignment horizontal="left"/>
      <protection/>
    </xf>
    <xf numFmtId="37" fontId="3" fillId="0" borderId="0" xfId="62" applyNumberFormat="1" applyBorder="1">
      <alignment/>
      <protection/>
    </xf>
    <xf numFmtId="0" fontId="3" fillId="0" borderId="0" xfId="62" applyFont="1" applyBorder="1">
      <alignment/>
      <protection/>
    </xf>
    <xf numFmtId="0" fontId="3" fillId="0" borderId="28" xfId="62" applyBorder="1" applyAlignment="1">
      <alignment horizontal="center"/>
      <protection/>
    </xf>
    <xf numFmtId="166" fontId="3" fillId="0" borderId="0" xfId="66" applyNumberFormat="1" applyFont="1" applyBorder="1" applyAlignment="1">
      <alignment/>
    </xf>
    <xf numFmtId="0" fontId="3" fillId="0" borderId="29" xfId="62" applyBorder="1" applyAlignment="1">
      <alignment horizontal="center"/>
      <protection/>
    </xf>
    <xf numFmtId="0" fontId="3" fillId="0" borderId="18" xfId="62" applyBorder="1" applyAlignment="1">
      <alignment horizontal="center"/>
      <protection/>
    </xf>
    <xf numFmtId="37" fontId="3" fillId="0" borderId="31" xfId="62" applyNumberFormat="1" applyBorder="1">
      <alignment/>
      <protection/>
    </xf>
    <xf numFmtId="37" fontId="3" fillId="0" borderId="28" xfId="62" applyNumberFormat="1" applyBorder="1">
      <alignment/>
      <protection/>
    </xf>
    <xf numFmtId="37" fontId="3" fillId="0" borderId="0" xfId="62" applyNumberFormat="1" applyFill="1" applyBorder="1">
      <alignment/>
      <protection/>
    </xf>
    <xf numFmtId="16" fontId="3" fillId="0" borderId="18" xfId="62" applyNumberFormat="1" applyBorder="1" applyAlignment="1" quotePrefix="1">
      <alignment horizontal="center"/>
      <protection/>
    </xf>
    <xf numFmtId="37" fontId="3" fillId="0" borderId="18" xfId="62" applyNumberFormat="1" applyBorder="1">
      <alignment/>
      <protection/>
    </xf>
    <xf numFmtId="0" fontId="3" fillId="0" borderId="29" xfId="62" applyBorder="1" applyAlignment="1" quotePrefix="1">
      <alignment horizontal="center"/>
      <protection/>
    </xf>
    <xf numFmtId="37" fontId="3" fillId="0" borderId="8" xfId="62" applyNumberFormat="1" applyBorder="1">
      <alignment/>
      <protection/>
    </xf>
    <xf numFmtId="37" fontId="3" fillId="0" borderId="29" xfId="62" applyNumberFormat="1" applyBorder="1">
      <alignment/>
      <protection/>
    </xf>
    <xf numFmtId="0" fontId="3" fillId="0" borderId="10" xfId="62" applyFill="1" applyBorder="1" applyAlignment="1">
      <alignment horizontal="center"/>
      <protection/>
    </xf>
    <xf numFmtId="0" fontId="3" fillId="0" borderId="35" xfId="62" applyBorder="1">
      <alignment/>
      <protection/>
    </xf>
    <xf numFmtId="37" fontId="3" fillId="0" borderId="23" xfId="62" applyNumberFormat="1" applyBorder="1">
      <alignment/>
      <protection/>
    </xf>
    <xf numFmtId="0" fontId="3" fillId="0" borderId="0" xfId="62" applyBorder="1" applyAlignment="1">
      <alignment horizontal="right"/>
      <protection/>
    </xf>
    <xf numFmtId="0" fontId="2" fillId="0" borderId="28" xfId="62" applyFont="1" applyBorder="1" applyAlignment="1">
      <alignment horizontal="center"/>
      <protection/>
    </xf>
    <xf numFmtId="0" fontId="3" fillId="0" borderId="31" xfId="62" applyBorder="1">
      <alignment/>
      <protection/>
    </xf>
    <xf numFmtId="9" fontId="3" fillId="0" borderId="28" xfId="66" applyFont="1" applyBorder="1" applyAlignment="1">
      <alignment/>
    </xf>
    <xf numFmtId="0" fontId="2" fillId="0" borderId="18" xfId="62" applyFont="1" applyBorder="1" applyAlignment="1">
      <alignment horizontal="center"/>
      <protection/>
    </xf>
    <xf numFmtId="9" fontId="3" fillId="0" borderId="18" xfId="66" applyFont="1" applyBorder="1" applyAlignment="1">
      <alignment/>
    </xf>
    <xf numFmtId="0" fontId="2" fillId="0" borderId="29" xfId="62" applyFont="1" applyBorder="1" applyAlignment="1">
      <alignment horizontal="center"/>
      <protection/>
    </xf>
    <xf numFmtId="0" fontId="3" fillId="0" borderId="8" xfId="62" applyBorder="1">
      <alignment/>
      <protection/>
    </xf>
    <xf numFmtId="9" fontId="3" fillId="0" borderId="29" xfId="66" applyFont="1" applyBorder="1" applyAlignment="1">
      <alignment/>
    </xf>
    <xf numFmtId="0" fontId="3" fillId="0" borderId="29" xfId="62" applyBorder="1">
      <alignment/>
      <protection/>
    </xf>
    <xf numFmtId="10" fontId="3" fillId="0" borderId="29" xfId="62" applyNumberFormat="1" applyBorder="1">
      <alignment/>
      <protection/>
    </xf>
    <xf numFmtId="0" fontId="3" fillId="0" borderId="10" xfId="62" applyBorder="1" applyAlignment="1">
      <alignment horizontal="center"/>
      <protection/>
    </xf>
    <xf numFmtId="0" fontId="24" fillId="0" borderId="0" xfId="62" applyFont="1">
      <alignment/>
      <protection/>
    </xf>
    <xf numFmtId="10" fontId="3" fillId="0" borderId="0" xfId="63" applyNumberFormat="1" applyFont="1">
      <alignment/>
      <protection/>
    </xf>
    <xf numFmtId="172" fontId="2" fillId="0" borderId="0" xfId="63" applyNumberFormat="1" applyFont="1">
      <alignment/>
      <protection/>
    </xf>
    <xf numFmtId="169" fontId="3" fillId="0" borderId="0" xfId="43" applyNumberFormat="1" applyFont="1" applyAlignment="1">
      <alignment/>
    </xf>
    <xf numFmtId="173" fontId="25" fillId="35" borderId="10" xfId="63" applyNumberFormat="1" applyFont="1" applyFill="1" applyBorder="1">
      <alignment/>
      <protection/>
    </xf>
    <xf numFmtId="1" fontId="3" fillId="0" borderId="23" xfId="63" applyNumberFormat="1" applyFont="1" applyFill="1" applyBorder="1">
      <alignment/>
      <protection/>
    </xf>
    <xf numFmtId="1" fontId="3" fillId="0" borderId="0" xfId="63" applyNumberFormat="1" applyFont="1" applyFill="1">
      <alignment/>
      <protection/>
    </xf>
    <xf numFmtId="168" fontId="3" fillId="0" borderId="0" xfId="63" applyNumberFormat="1" applyFont="1" applyFill="1">
      <alignment/>
      <protection/>
    </xf>
    <xf numFmtId="37" fontId="3" fillId="0" borderId="10" xfId="43" applyNumberFormat="1" applyFont="1" applyFill="1" applyBorder="1" applyAlignment="1">
      <alignment/>
    </xf>
    <xf numFmtId="168" fontId="3" fillId="0" borderId="10" xfId="63" applyNumberFormat="1" applyFont="1" applyFill="1" applyBorder="1">
      <alignment/>
      <protection/>
    </xf>
    <xf numFmtId="170" fontId="3" fillId="0" borderId="13" xfId="63" applyNumberFormat="1" applyFont="1" applyBorder="1">
      <alignment/>
      <protection/>
    </xf>
    <xf numFmtId="170" fontId="3" fillId="0" borderId="0" xfId="63" applyNumberFormat="1" applyFont="1">
      <alignment/>
      <protection/>
    </xf>
    <xf numFmtId="2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33" borderId="0" xfId="45" applyFont="1" applyFill="1" applyAlignment="1" applyProtection="1">
      <alignment/>
      <protection locked="0"/>
    </xf>
    <xf numFmtId="10" fontId="3" fillId="0" borderId="35" xfId="63" applyNumberFormat="1" applyFont="1" applyFill="1" applyBorder="1">
      <alignment/>
      <protection/>
    </xf>
    <xf numFmtId="37" fontId="3" fillId="0" borderId="23" xfId="63" applyNumberFormat="1" applyFont="1" applyFill="1" applyBorder="1">
      <alignment/>
      <protection/>
    </xf>
    <xf numFmtId="37" fontId="3" fillId="0" borderId="10" xfId="63" applyNumberFormat="1" applyFont="1" applyFill="1" applyBorder="1">
      <alignment/>
      <protection/>
    </xf>
    <xf numFmtId="43" fontId="3" fillId="0" borderId="10" xfId="0" applyNumberFormat="1" applyFont="1" applyFill="1" applyBorder="1" applyAlignment="1">
      <alignment horizontal="left"/>
    </xf>
    <xf numFmtId="37" fontId="3" fillId="0" borderId="29" xfId="43" applyNumberFormat="1" applyFont="1" applyBorder="1" applyAlignment="1">
      <alignment/>
    </xf>
    <xf numFmtId="37" fontId="3" fillId="36" borderId="9" xfId="0" applyNumberFormat="1" applyFont="1" applyFill="1" applyBorder="1" applyAlignment="1" applyProtection="1">
      <alignment horizontal="left"/>
      <protection/>
    </xf>
    <xf numFmtId="37" fontId="3" fillId="36" borderId="11" xfId="0" applyNumberFormat="1" applyFont="1" applyFill="1" applyBorder="1" applyAlignment="1" applyProtection="1">
      <alignment/>
      <protection/>
    </xf>
    <xf numFmtId="37" fontId="3" fillId="36" borderId="10" xfId="0" applyNumberFormat="1" applyFont="1" applyFill="1" applyBorder="1" applyAlignment="1" applyProtection="1">
      <alignment/>
      <protection/>
    </xf>
    <xf numFmtId="37" fontId="2" fillId="36" borderId="10" xfId="0" applyNumberFormat="1" applyFont="1" applyFill="1" applyBorder="1" applyAlignment="1" applyProtection="1">
      <alignment/>
      <protection/>
    </xf>
    <xf numFmtId="37" fontId="3" fillId="36" borderId="15" xfId="0" applyNumberFormat="1" applyFont="1" applyFill="1" applyBorder="1" applyAlignment="1" applyProtection="1">
      <alignment/>
      <protection/>
    </xf>
    <xf numFmtId="37" fontId="3" fillId="36" borderId="17" xfId="43" applyNumberFormat="1" applyFont="1" applyFill="1" applyBorder="1" applyAlignment="1" applyProtection="1">
      <alignment/>
      <protection/>
    </xf>
    <xf numFmtId="37" fontId="3" fillId="36" borderId="15" xfId="43" applyNumberFormat="1" applyFont="1" applyFill="1" applyBorder="1" applyAlignment="1" applyProtection="1">
      <alignment horizontal="right"/>
      <protection/>
    </xf>
    <xf numFmtId="37" fontId="3" fillId="36" borderId="17" xfId="43" applyNumberFormat="1" applyFont="1" applyFill="1" applyBorder="1" applyAlignment="1" applyProtection="1">
      <alignment horizontal="right"/>
      <protection/>
    </xf>
    <xf numFmtId="37" fontId="3" fillId="36" borderId="36" xfId="43" applyNumberFormat="1" applyFont="1" applyFill="1" applyBorder="1" applyAlignment="1" applyProtection="1">
      <alignment horizontal="right"/>
      <protection/>
    </xf>
    <xf numFmtId="37" fontId="3" fillId="36" borderId="18" xfId="43" applyNumberFormat="1" applyFont="1" applyFill="1" applyBorder="1" applyAlignment="1" applyProtection="1">
      <alignment horizontal="right"/>
      <protection/>
    </xf>
    <xf numFmtId="37" fontId="2" fillId="36" borderId="36" xfId="43" applyNumberFormat="1" applyFont="1" applyFill="1" applyBorder="1" applyAlignment="1" applyProtection="1">
      <alignment horizontal="right"/>
      <protection/>
    </xf>
    <xf numFmtId="37" fontId="3" fillId="36" borderId="12" xfId="0" applyNumberFormat="1" applyFont="1" applyFill="1" applyBorder="1" applyAlignment="1" applyProtection="1">
      <alignment horizontal="left"/>
      <protection/>
    </xf>
    <xf numFmtId="37" fontId="3" fillId="36" borderId="10" xfId="43" applyNumberFormat="1" applyFont="1" applyFill="1" applyBorder="1" applyAlignment="1" applyProtection="1">
      <alignment horizontal="right"/>
      <protection/>
    </xf>
    <xf numFmtId="37" fontId="3" fillId="36" borderId="36" xfId="43" applyNumberFormat="1" applyFont="1" applyFill="1" applyBorder="1" applyAlignment="1" applyProtection="1">
      <alignment/>
      <protection/>
    </xf>
    <xf numFmtId="0" fontId="3" fillId="36" borderId="29" xfId="0" applyFont="1" applyFill="1" applyBorder="1" applyAlignment="1">
      <alignment/>
    </xf>
    <xf numFmtId="37" fontId="2" fillId="36" borderId="9" xfId="0" applyNumberFormat="1" applyFont="1" applyFill="1" applyBorder="1" applyAlignment="1" applyProtection="1">
      <alignment/>
      <protection/>
    </xf>
    <xf numFmtId="37" fontId="3" fillId="36" borderId="12" xfId="0" applyNumberFormat="1" applyFont="1" applyFill="1" applyBorder="1" applyAlignment="1" applyProtection="1">
      <alignment horizontal="right"/>
      <protection/>
    </xf>
    <xf numFmtId="37" fontId="3" fillId="36" borderId="12" xfId="0" applyNumberFormat="1" applyFont="1" applyFill="1" applyBorder="1" applyAlignment="1" applyProtection="1">
      <alignment/>
      <protection/>
    </xf>
    <xf numFmtId="37" fontId="3" fillId="36" borderId="28" xfId="0" applyNumberFormat="1" applyFont="1" applyFill="1" applyBorder="1" applyAlignment="1" applyProtection="1">
      <alignment horizontal="center"/>
      <protection/>
    </xf>
    <xf numFmtId="37" fontId="3" fillId="36" borderId="10" xfId="0" applyNumberFormat="1" applyFont="1" applyFill="1" applyBorder="1" applyAlignment="1" applyProtection="1">
      <alignment horizontal="center"/>
      <protection/>
    </xf>
    <xf numFmtId="10" fontId="10" fillId="36" borderId="10" xfId="66" applyNumberFormat="1" applyFont="1" applyFill="1" applyBorder="1" applyAlignment="1">
      <alignment/>
    </xf>
    <xf numFmtId="166" fontId="3" fillId="36" borderId="11" xfId="0" applyNumberFormat="1" applyFont="1" applyFill="1" applyBorder="1" applyAlignment="1" applyProtection="1">
      <alignment/>
      <protection/>
    </xf>
    <xf numFmtId="166" fontId="3" fillId="36" borderId="34" xfId="0" applyNumberFormat="1" applyFont="1" applyFill="1" applyBorder="1" applyAlignment="1" applyProtection="1">
      <alignment/>
      <protection/>
    </xf>
    <xf numFmtId="37" fontId="3" fillId="36" borderId="25" xfId="0" applyNumberFormat="1" applyFont="1" applyFill="1" applyBorder="1" applyAlignment="1" applyProtection="1">
      <alignment/>
      <protection/>
    </xf>
    <xf numFmtId="0" fontId="2" fillId="36" borderId="3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37" fontId="3" fillId="36" borderId="28" xfId="0" applyNumberFormat="1" applyFont="1" applyFill="1" applyBorder="1" applyAlignment="1" applyProtection="1">
      <alignment horizontal="left"/>
      <protection/>
    </xf>
    <xf numFmtId="37" fontId="3" fillId="36" borderId="9" xfId="0" applyNumberFormat="1" applyFont="1" applyFill="1" applyBorder="1" applyAlignment="1" applyProtection="1">
      <alignment/>
      <protection/>
    </xf>
    <xf numFmtId="37" fontId="3" fillId="36" borderId="10" xfId="0" applyNumberFormat="1" applyFont="1" applyFill="1" applyBorder="1" applyAlignment="1">
      <alignment/>
    </xf>
    <xf numFmtId="10" fontId="3" fillId="36" borderId="10" xfId="66" applyNumberFormat="1" applyFont="1" applyFill="1" applyBorder="1" applyAlignment="1">
      <alignment/>
    </xf>
    <xf numFmtId="10" fontId="3" fillId="36" borderId="10" xfId="66" applyNumberFormat="1" applyFont="1" applyFill="1" applyBorder="1" applyAlignment="1">
      <alignment horizontal="left"/>
    </xf>
    <xf numFmtId="3" fontId="2" fillId="36" borderId="0" xfId="0" applyNumberFormat="1" applyFont="1" applyFill="1" applyAlignment="1">
      <alignment/>
    </xf>
    <xf numFmtId="166" fontId="3" fillId="0" borderId="9" xfId="66" applyNumberFormat="1" applyFont="1" applyBorder="1" applyAlignment="1" applyProtection="1">
      <alignment/>
      <protection/>
    </xf>
    <xf numFmtId="0" fontId="2" fillId="0" borderId="21" xfId="62" applyFont="1" applyBorder="1" applyAlignment="1">
      <alignment horizontal="left" wrapText="1"/>
      <protection/>
    </xf>
    <xf numFmtId="0" fontId="2" fillId="0" borderId="24" xfId="62" applyFont="1" applyBorder="1" applyAlignment="1">
      <alignment horizontal="left" wrapText="1"/>
      <protection/>
    </xf>
    <xf numFmtId="0" fontId="2" fillId="0" borderId="22" xfId="62" applyFont="1" applyBorder="1" applyAlignment="1">
      <alignment horizontal="left" wrapText="1"/>
      <protection/>
    </xf>
    <xf numFmtId="0" fontId="2" fillId="0" borderId="14" xfId="62" applyFont="1" applyBorder="1" applyAlignment="1">
      <alignment horizontal="left" wrapText="1"/>
      <protection/>
    </xf>
    <xf numFmtId="0" fontId="3" fillId="0" borderId="0" xfId="62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rower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Dollar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Items" xfId="59"/>
    <cellStyle name="Linked Cell" xfId="60"/>
    <cellStyle name="Neutral" xfId="61"/>
    <cellStyle name="Normal_Cash Flow Split Model" xfId="62"/>
    <cellStyle name="Normal_CF Conserv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HWD%20Financial%20Analysis%201.22.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Excel_Docs\New%20Market%20Tax%20Credits\Copy%20of%20Fund%20Scenario%20Roadshow%20100M%20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HTC"/>
      <sheetName val="Income"/>
      <sheetName val="GMP Costs"/>
      <sheetName val="Oper. Proforma DF"/>
      <sheetName val="BOND AMORT-A"/>
      <sheetName val="PAYOUT"/>
      <sheetName val="PDC AMORT 1M"/>
      <sheetName val="PDC AMORT 300K"/>
      <sheetName val="IRR-ALL IN"/>
      <sheetName val="IRR-NO DF"/>
      <sheetName val="IRR-NO DF.PMF"/>
      <sheetName val="IRR-NO DF.PMF.50%IMF"/>
      <sheetName val="NET INCOME (Loss)"/>
      <sheetName val="IRR-ACTUAL"/>
      <sheetName val="704b"/>
      <sheetName val="CON LOAN"/>
      <sheetName val="DEF DEV FEE"/>
      <sheetName val="FUNDED EXP"/>
      <sheetName val="DEPRECIATION"/>
      <sheetName val="CON LOAN I PDC"/>
      <sheetName val="CON LOAN II PDC"/>
      <sheetName val="IRR-TENT."/>
      <sheetName val="SDCs"/>
      <sheetName val="SOJ"/>
      <sheetName val="DEF DEV FE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Benefits"/>
      <sheetName val="Statement Of Benefits Lite"/>
      <sheetName val="TC Benefits"/>
      <sheetName val="TC1"/>
      <sheetName val="TC2"/>
      <sheetName val="TC3"/>
      <sheetName val="Loan Benefits"/>
      <sheetName val="Fund"/>
      <sheetName val="Collateral Sensitivity"/>
      <sheetName val="Jobs"/>
      <sheetName val="M D1"/>
      <sheetName val="M E1.1"/>
      <sheetName val="M E1.2"/>
      <sheetName val="M D2"/>
      <sheetName val="M E2"/>
      <sheetName val="M D3"/>
      <sheetName val="M E3"/>
      <sheetName val="ORE D1"/>
      <sheetName val="ORE D2"/>
      <sheetName val="ORE D3"/>
      <sheetName val="ORE E1"/>
      <sheetName val="ORE E2"/>
      <sheetName val="ORE E3"/>
      <sheetName val="B D1"/>
      <sheetName val="B D2"/>
      <sheetName val="B D3"/>
      <sheetName val="B E1"/>
      <sheetName val="B E2"/>
      <sheetName val="B E3"/>
      <sheetName val="V E1"/>
      <sheetName val="V E2"/>
      <sheetName val="V E3"/>
      <sheetName val="A7"/>
      <sheetName val="A8"/>
      <sheetName val="A12"/>
      <sheetName val="A16"/>
      <sheetName val="A20"/>
      <sheetName val="A24"/>
      <sheetName val="A25"/>
      <sheetName val="A26"/>
      <sheetName val="A27"/>
      <sheetName val="A28"/>
      <sheetName val="A32"/>
      <sheetName val="TC5"/>
      <sheetName val="TC6"/>
      <sheetName val="TC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S197"/>
  <sheetViews>
    <sheetView zoomScale="75" zoomScaleNormal="75" zoomScalePageLayoutView="0" workbookViewId="0" topLeftCell="A1">
      <pane ySplit="6" topLeftCell="A7" activePane="bottomLeft" state="frozen"/>
      <selection pane="topLeft" activeCell="F114" sqref="F114"/>
      <selection pane="bottomLeft" activeCell="A7" sqref="A7"/>
    </sheetView>
  </sheetViews>
  <sheetFormatPr defaultColWidth="10.75390625" defaultRowHeight="12.75"/>
  <cols>
    <col min="1" max="1" width="46.75390625" style="52" customWidth="1"/>
    <col min="2" max="2" width="14.00390625" style="52" hidden="1" customWidth="1"/>
    <col min="3" max="3" width="11.75390625" style="52" hidden="1" customWidth="1"/>
    <col min="4" max="4" width="24.125" style="52" customWidth="1"/>
    <col min="5" max="6" width="13.25390625" style="52" customWidth="1"/>
    <col min="7" max="7" width="11.00390625" style="52" customWidth="1"/>
    <col min="8" max="8" width="0.12890625" style="52" hidden="1" customWidth="1"/>
    <col min="9" max="9" width="20.125" style="52" bestFit="1" customWidth="1"/>
    <col min="10" max="10" width="11.125" style="52" customWidth="1"/>
    <col min="11" max="11" width="16.375" style="52" hidden="1" customWidth="1"/>
    <col min="12" max="12" width="10.75390625" style="52" customWidth="1"/>
    <col min="13" max="13" width="11.75390625" style="52" customWidth="1"/>
    <col min="14" max="14" width="3.125" style="52" customWidth="1"/>
    <col min="15" max="15" width="7.375" style="52" customWidth="1"/>
    <col min="16" max="16384" width="10.75390625" style="52" customWidth="1"/>
  </cols>
  <sheetData>
    <row r="1" spans="1:12" ht="18">
      <c r="A1" s="129" t="s">
        <v>0</v>
      </c>
      <c r="B1" s="51"/>
      <c r="C1" s="51"/>
      <c r="D1" s="214" t="s">
        <v>180</v>
      </c>
      <c r="E1" s="10"/>
      <c r="F1" s="10"/>
      <c r="L1" s="51"/>
    </row>
    <row r="2" spans="1:12" ht="15.75">
      <c r="A2" s="130" t="s">
        <v>173</v>
      </c>
      <c r="B2" s="201" t="s">
        <v>102</v>
      </c>
      <c r="C2" s="65"/>
      <c r="D2" s="401"/>
      <c r="E2" s="10"/>
      <c r="F2" s="10"/>
      <c r="L2" s="10"/>
    </row>
    <row r="3" spans="1:12" ht="15.75">
      <c r="A3" s="130" t="s">
        <v>174</v>
      </c>
      <c r="B3" s="10" t="s">
        <v>110</v>
      </c>
      <c r="C3" s="65"/>
      <c r="D3" s="401"/>
      <c r="E3" s="10"/>
      <c r="F3" s="10"/>
      <c r="L3" s="10"/>
    </row>
    <row r="4" spans="1:12" ht="15">
      <c r="A4" s="240" t="s">
        <v>175</v>
      </c>
      <c r="B4" s="11"/>
      <c r="C4" s="51"/>
      <c r="D4" s="401"/>
      <c r="E4" s="10"/>
      <c r="F4" s="10"/>
      <c r="I4" s="200" t="s">
        <v>181</v>
      </c>
      <c r="J4" s="430">
        <v>0</v>
      </c>
      <c r="L4" s="10"/>
    </row>
    <row r="5" spans="1:12" ht="15">
      <c r="A5" s="185"/>
      <c r="B5" s="184">
        <v>35003</v>
      </c>
      <c r="C5" s="54" t="s">
        <v>1</v>
      </c>
      <c r="D5" s="218"/>
      <c r="E5" s="218" t="s">
        <v>170</v>
      </c>
      <c r="F5" s="218"/>
      <c r="G5" s="181" t="s">
        <v>179</v>
      </c>
      <c r="I5" s="179" t="s">
        <v>77</v>
      </c>
      <c r="J5" s="179" t="s">
        <v>73</v>
      </c>
      <c r="K5" s="52" t="s">
        <v>95</v>
      </c>
      <c r="L5" s="10"/>
    </row>
    <row r="6" spans="1:12" ht="15">
      <c r="A6" s="185"/>
      <c r="B6" s="180" t="s">
        <v>15</v>
      </c>
      <c r="C6" s="55" t="s">
        <v>3</v>
      </c>
      <c r="D6" s="241"/>
      <c r="E6" s="182"/>
      <c r="F6" s="182"/>
      <c r="G6" s="413">
        <v>0</v>
      </c>
      <c r="H6" s="137" t="s">
        <v>26</v>
      </c>
      <c r="I6" s="180" t="s">
        <v>78</v>
      </c>
      <c r="J6" s="232">
        <f>J4</f>
        <v>0</v>
      </c>
      <c r="L6" s="10"/>
    </row>
    <row r="7" spans="17:19" ht="12.75">
      <c r="Q7" s="115"/>
      <c r="R7" s="54"/>
      <c r="S7" s="171"/>
    </row>
    <row r="8" spans="1:19" ht="12.75">
      <c r="A8" s="53" t="s">
        <v>2</v>
      </c>
      <c r="Q8" s="54"/>
      <c r="R8" s="55"/>
      <c r="S8" s="171"/>
    </row>
    <row r="9" spans="1:19" ht="12.75">
      <c r="A9" s="399"/>
      <c r="B9" s="204">
        <v>0</v>
      </c>
      <c r="C9" s="102"/>
      <c r="D9" s="191"/>
      <c r="E9" s="400">
        <v>0</v>
      </c>
      <c r="F9" s="57"/>
      <c r="K9" s="138" t="e">
        <f>+#REF!-D9</f>
        <v>#REF!</v>
      </c>
      <c r="Q9" s="172"/>
      <c r="S9" s="172"/>
    </row>
    <row r="10" spans="1:11" ht="12.75">
      <c r="A10" s="399"/>
      <c r="B10" s="102">
        <v>16500</v>
      </c>
      <c r="C10" s="102"/>
      <c r="D10" s="102"/>
      <c r="E10" s="400"/>
      <c r="F10" s="57"/>
      <c r="I10" s="173"/>
      <c r="J10" s="390"/>
      <c r="K10" s="138">
        <f>+D10-B10</f>
        <v>-16500</v>
      </c>
    </row>
    <row r="11" spans="1:11" ht="12.75">
      <c r="A11" s="56" t="s">
        <v>4</v>
      </c>
      <c r="B11" s="102">
        <f>SUM(B9:B10)</f>
        <v>16500</v>
      </c>
      <c r="C11" s="102">
        <f>SUM(C9:C9)</f>
        <v>0</v>
      </c>
      <c r="D11" s="102"/>
      <c r="E11" s="104">
        <f>SUM(E9:E10)</f>
        <v>0</v>
      </c>
      <c r="F11" s="102"/>
      <c r="G11" s="163"/>
      <c r="I11" s="298"/>
      <c r="J11" s="391"/>
      <c r="K11" s="138">
        <f>+D11-B11</f>
        <v>-16500</v>
      </c>
    </row>
    <row r="12" spans="2:11" ht="12.75">
      <c r="B12" s="10"/>
      <c r="C12" s="57"/>
      <c r="D12" s="10"/>
      <c r="E12" s="37"/>
      <c r="F12" s="10"/>
      <c r="G12" s="163"/>
      <c r="I12" s="173"/>
      <c r="J12" s="286"/>
      <c r="K12" s="192"/>
    </row>
    <row r="13" spans="1:11" ht="12.75">
      <c r="A13" s="53" t="s">
        <v>5</v>
      </c>
      <c r="B13" s="10"/>
      <c r="C13" s="57"/>
      <c r="D13" s="10"/>
      <c r="E13" s="37"/>
      <c r="F13" s="10"/>
      <c r="G13" s="163"/>
      <c r="I13" s="173"/>
      <c r="J13" s="286"/>
      <c r="K13" s="193"/>
    </row>
    <row r="14" spans="1:11" ht="12.75">
      <c r="A14" s="401"/>
      <c r="B14" s="10"/>
      <c r="C14" s="57"/>
      <c r="D14" s="10"/>
      <c r="E14" s="401">
        <v>0</v>
      </c>
      <c r="F14" s="10"/>
      <c r="G14" s="163" t="e">
        <f aca="true" t="shared" si="0" ref="G14:G20">+E14/$G$6</f>
        <v>#DIV/0!</v>
      </c>
      <c r="I14" s="173"/>
      <c r="J14" s="397" t="e">
        <f aca="true" t="shared" si="1" ref="J14:J19">E14/$J$6</f>
        <v>#DIV/0!</v>
      </c>
      <c r="K14" s="193"/>
    </row>
    <row r="15" spans="1:11" ht="12.75">
      <c r="A15" s="401"/>
      <c r="B15" s="10"/>
      <c r="C15" s="57"/>
      <c r="D15" s="10"/>
      <c r="E15" s="401"/>
      <c r="F15" s="10"/>
      <c r="G15" s="163" t="e">
        <f t="shared" si="0"/>
        <v>#DIV/0!</v>
      </c>
      <c r="I15" s="173"/>
      <c r="J15" s="397" t="e">
        <f t="shared" si="1"/>
        <v>#DIV/0!</v>
      </c>
      <c r="K15" s="193"/>
    </row>
    <row r="16" spans="1:11" ht="12.75">
      <c r="A16" s="401"/>
      <c r="B16" s="10"/>
      <c r="C16" s="57"/>
      <c r="D16" s="10"/>
      <c r="E16" s="401"/>
      <c r="F16" s="10"/>
      <c r="G16" s="163" t="e">
        <f t="shared" si="0"/>
        <v>#DIV/0!</v>
      </c>
      <c r="I16" s="173"/>
      <c r="J16" s="397" t="e">
        <f t="shared" si="1"/>
        <v>#DIV/0!</v>
      </c>
      <c r="K16" s="193"/>
    </row>
    <row r="17" spans="1:11" ht="12.75">
      <c r="A17" s="401"/>
      <c r="B17" s="10"/>
      <c r="C17" s="57"/>
      <c r="D17" s="10"/>
      <c r="E17" s="401"/>
      <c r="F17" s="10"/>
      <c r="G17" s="163" t="e">
        <f t="shared" si="0"/>
        <v>#DIV/0!</v>
      </c>
      <c r="I17" s="173"/>
      <c r="J17" s="397" t="e">
        <f t="shared" si="1"/>
        <v>#DIV/0!</v>
      </c>
      <c r="K17" s="193"/>
    </row>
    <row r="18" spans="1:11" ht="12.75">
      <c r="A18" s="401"/>
      <c r="B18" s="10"/>
      <c r="C18" s="57"/>
      <c r="D18" s="10"/>
      <c r="E18" s="401"/>
      <c r="F18" s="10"/>
      <c r="G18" s="163" t="e">
        <f t="shared" si="0"/>
        <v>#DIV/0!</v>
      </c>
      <c r="I18" s="173"/>
      <c r="J18" s="397" t="e">
        <f t="shared" si="1"/>
        <v>#DIV/0!</v>
      </c>
      <c r="K18" s="193"/>
    </row>
    <row r="19" spans="1:11" ht="12.75">
      <c r="A19" s="401"/>
      <c r="B19" s="10"/>
      <c r="C19" s="57"/>
      <c r="D19" s="10"/>
      <c r="E19" s="401"/>
      <c r="F19" s="10"/>
      <c r="G19" s="163" t="e">
        <f t="shared" si="0"/>
        <v>#DIV/0!</v>
      </c>
      <c r="I19" s="173"/>
      <c r="J19" s="397" t="e">
        <f t="shared" si="1"/>
        <v>#DIV/0!</v>
      </c>
      <c r="K19" s="193"/>
    </row>
    <row r="20" spans="1:11" ht="12.75">
      <c r="A20" s="401"/>
      <c r="B20" s="10"/>
      <c r="C20" s="57"/>
      <c r="D20" s="10"/>
      <c r="E20" s="401"/>
      <c r="F20" s="10"/>
      <c r="G20" s="163" t="e">
        <f t="shared" si="0"/>
        <v>#DIV/0!</v>
      </c>
      <c r="I20" s="173"/>
      <c r="J20" s="397" t="e">
        <f>E20/$J$6</f>
        <v>#DIV/0!</v>
      </c>
      <c r="K20" s="193"/>
    </row>
    <row r="21" spans="1:11" ht="12.75">
      <c r="A21" s="401"/>
      <c r="B21" s="10"/>
      <c r="C21" s="57"/>
      <c r="D21" s="10"/>
      <c r="E21" s="401"/>
      <c r="F21" s="10"/>
      <c r="G21" s="163" t="e">
        <f>+E21/$G$6</f>
        <v>#DIV/0!</v>
      </c>
      <c r="I21" s="173"/>
      <c r="J21" s="397" t="e">
        <f>E21/$J$6</f>
        <v>#DIV/0!</v>
      </c>
      <c r="K21" s="193"/>
    </row>
    <row r="22" spans="1:11" ht="12.75">
      <c r="A22" s="58" t="s">
        <v>6</v>
      </c>
      <c r="B22" s="103" t="e">
        <f>SUM(#REF!)</f>
        <v>#REF!</v>
      </c>
      <c r="C22" s="103">
        <v>4345000</v>
      </c>
      <c r="D22" s="103"/>
      <c r="E22" s="284">
        <f>SUM(E14:E21)</f>
        <v>0</v>
      </c>
      <c r="F22" s="102"/>
      <c r="G22" s="163" t="e">
        <f>+E22/$G$6</f>
        <v>#DIV/0!</v>
      </c>
      <c r="I22" s="174" t="e">
        <f>+E22/E57</f>
        <v>#DIV/0!</v>
      </c>
      <c r="J22" s="164" t="e">
        <f>(+E22)/$J$6</f>
        <v>#DIV/0!</v>
      </c>
      <c r="K22" s="138" t="e">
        <f>+D22-B22</f>
        <v>#REF!</v>
      </c>
    </row>
    <row r="23" spans="2:11" ht="12.75">
      <c r="B23" s="10"/>
      <c r="C23" s="57"/>
      <c r="D23" s="10"/>
      <c r="E23" s="10"/>
      <c r="F23" s="10"/>
      <c r="I23" s="173"/>
      <c r="K23" s="192"/>
    </row>
    <row r="24" spans="1:11" ht="12.75">
      <c r="A24" s="287" t="s">
        <v>10</v>
      </c>
      <c r="B24" s="288"/>
      <c r="C24"/>
      <c r="D24" s="10"/>
      <c r="E24" s="10"/>
      <c r="F24" s="10"/>
      <c r="I24" s="173"/>
      <c r="K24" s="193"/>
    </row>
    <row r="25" spans="1:11" ht="12.75">
      <c r="A25" s="401"/>
      <c r="B25" s="143" t="s">
        <v>116</v>
      </c>
      <c r="C25" s="293"/>
      <c r="D25" s="102"/>
      <c r="E25" s="401">
        <v>0</v>
      </c>
      <c r="F25" s="57"/>
      <c r="I25" s="173"/>
      <c r="K25" s="138" t="e">
        <f>+D25-B25</f>
        <v>#VALUE!</v>
      </c>
    </row>
    <row r="26" spans="1:11" ht="12.75">
      <c r="A26" s="401"/>
      <c r="B26" s="143" t="s">
        <v>117</v>
      </c>
      <c r="C26" s="293"/>
      <c r="D26" s="102"/>
      <c r="E26" s="401"/>
      <c r="F26" s="57"/>
      <c r="I26" s="173"/>
      <c r="K26" s="138" t="e">
        <f>+D26-B26</f>
        <v>#VALUE!</v>
      </c>
    </row>
    <row r="27" spans="1:11" ht="12.75">
      <c r="A27" s="401"/>
      <c r="B27" s="143"/>
      <c r="C27" s="293"/>
      <c r="D27" s="102"/>
      <c r="E27" s="401"/>
      <c r="F27" s="57"/>
      <c r="I27" s="173"/>
      <c r="K27" s="138"/>
    </row>
    <row r="28" spans="1:11" ht="12.75">
      <c r="A28" s="401"/>
      <c r="B28" s="143" t="s">
        <v>118</v>
      </c>
      <c r="C28" s="293"/>
      <c r="D28" s="102"/>
      <c r="E28" s="401"/>
      <c r="F28" s="57"/>
      <c r="I28" s="173"/>
      <c r="K28" s="138"/>
    </row>
    <row r="29" spans="1:11" ht="12.75">
      <c r="A29" s="401"/>
      <c r="B29" s="143" t="s">
        <v>90</v>
      </c>
      <c r="C29" s="293"/>
      <c r="D29" s="102"/>
      <c r="E29" s="401"/>
      <c r="F29" s="57"/>
      <c r="I29" s="173"/>
      <c r="K29" s="138"/>
    </row>
    <row r="30" spans="1:11" ht="12.75">
      <c r="A30" s="401"/>
      <c r="B30" s="143" t="s">
        <v>119</v>
      </c>
      <c r="C30" s="293"/>
      <c r="D30" s="102"/>
      <c r="E30" s="401"/>
      <c r="F30" s="57"/>
      <c r="I30" s="173"/>
      <c r="K30" s="138"/>
    </row>
    <row r="31" spans="1:11" ht="12.75">
      <c r="A31" s="401"/>
      <c r="B31" s="289" t="s">
        <v>93</v>
      </c>
      <c r="C31" s="293"/>
      <c r="D31" s="102"/>
      <c r="E31" s="401"/>
      <c r="F31" s="57"/>
      <c r="I31" s="173"/>
      <c r="K31" s="138" t="e">
        <f>+D31-B31</f>
        <v>#VALUE!</v>
      </c>
    </row>
    <row r="32" spans="1:11" ht="12.75" hidden="1">
      <c r="A32" s="401"/>
      <c r="B32" s="143" t="s">
        <v>91</v>
      </c>
      <c r="C32" s="293"/>
      <c r="D32" s="102"/>
      <c r="E32" s="401"/>
      <c r="F32" s="57"/>
      <c r="I32" s="173"/>
      <c r="K32" s="138" t="e">
        <f>+D32-B32</f>
        <v>#VALUE!</v>
      </c>
    </row>
    <row r="33" spans="1:11" ht="12.75" hidden="1">
      <c r="A33" s="401"/>
      <c r="B33" s="143" t="s">
        <v>92</v>
      </c>
      <c r="C33" s="293"/>
      <c r="D33" s="102"/>
      <c r="E33" s="402"/>
      <c r="F33" s="57"/>
      <c r="I33" s="173"/>
      <c r="K33" s="138" t="e">
        <f>+D33-B33</f>
        <v>#VALUE!</v>
      </c>
    </row>
    <row r="34" spans="1:11" ht="12.75" hidden="1">
      <c r="A34" s="401"/>
      <c r="B34" s="143" t="s">
        <v>43</v>
      </c>
      <c r="C34" s="294"/>
      <c r="D34" s="102"/>
      <c r="E34" s="401"/>
      <c r="F34" s="57"/>
      <c r="I34" s="173"/>
      <c r="K34" s="138"/>
    </row>
    <row r="35" spans="1:11" ht="12.75">
      <c r="A35" s="401"/>
      <c r="B35" s="289" t="s">
        <v>120</v>
      </c>
      <c r="C35" s="294"/>
      <c r="D35" s="102"/>
      <c r="E35" s="401"/>
      <c r="F35" s="60"/>
      <c r="I35" s="173"/>
      <c r="K35" s="138"/>
    </row>
    <row r="36" spans="1:11" ht="12.75">
      <c r="A36" s="401"/>
      <c r="B36" s="289"/>
      <c r="C36" s="294"/>
      <c r="D36" s="102"/>
      <c r="E36" s="401"/>
      <c r="F36" s="60"/>
      <c r="I36" s="173"/>
      <c r="K36" s="138"/>
    </row>
    <row r="37" spans="1:11" ht="12.75">
      <c r="A37" s="401"/>
      <c r="B37" s="143"/>
      <c r="C37" s="295"/>
      <c r="D37" s="102"/>
      <c r="E37" s="401"/>
      <c r="F37" s="60"/>
      <c r="I37" s="173"/>
      <c r="K37" s="138"/>
    </row>
    <row r="38" spans="1:11" ht="12.75">
      <c r="A38" s="401"/>
      <c r="B38" s="143" t="s">
        <v>121</v>
      </c>
      <c r="C38" s="293"/>
      <c r="D38" s="102"/>
      <c r="E38" s="401"/>
      <c r="F38" s="60"/>
      <c r="K38" s="138" t="e">
        <f>+D38-B38</f>
        <v>#VALUE!</v>
      </c>
    </row>
    <row r="39" spans="1:11" ht="12.75">
      <c r="A39" s="401"/>
      <c r="B39" s="290" t="s">
        <v>122</v>
      </c>
      <c r="C39" s="293"/>
      <c r="D39" s="102"/>
      <c r="E39" s="401"/>
      <c r="K39" s="138" t="e">
        <f>+D39-B39</f>
        <v>#VALUE!</v>
      </c>
    </row>
    <row r="40" spans="1:11" ht="12.75">
      <c r="A40" s="401"/>
      <c r="B40" s="143" t="s">
        <v>123</v>
      </c>
      <c r="C40" s="293"/>
      <c r="D40" s="102"/>
      <c r="E40" s="401"/>
      <c r="K40" s="138" t="e">
        <f>+D40-B40</f>
        <v>#VALUE!</v>
      </c>
    </row>
    <row r="41" spans="1:11" ht="12.75">
      <c r="A41" s="401"/>
      <c r="B41" s="143" t="s">
        <v>124</v>
      </c>
      <c r="C41" s="293"/>
      <c r="D41" s="102"/>
      <c r="E41" s="401"/>
      <c r="F41" s="57"/>
      <c r="K41" s="138"/>
    </row>
    <row r="42" spans="1:11" ht="12.75">
      <c r="A42" s="401"/>
      <c r="B42" s="143"/>
      <c r="C42" s="293"/>
      <c r="D42" s="102"/>
      <c r="E42" s="401"/>
      <c r="F42" s="57"/>
      <c r="K42" s="138"/>
    </row>
    <row r="43" spans="1:11" ht="12.75">
      <c r="A43" s="401"/>
      <c r="B43" s="143" t="s">
        <v>125</v>
      </c>
      <c r="C43" s="293"/>
      <c r="D43" s="104"/>
      <c r="E43" s="401"/>
      <c r="F43" s="57"/>
      <c r="K43" s="138" t="e">
        <f>+D43-B43</f>
        <v>#VALUE!</v>
      </c>
    </row>
    <row r="44" spans="1:11" ht="12.75">
      <c r="A44" s="401"/>
      <c r="B44" s="290" t="s">
        <v>71</v>
      </c>
      <c r="C44" s="293"/>
      <c r="D44" s="104"/>
      <c r="E44" s="401"/>
      <c r="F44" s="57"/>
      <c r="K44" s="138"/>
    </row>
    <row r="45" spans="1:11" ht="12.75">
      <c r="A45" s="401"/>
      <c r="B45" s="143" t="s">
        <v>126</v>
      </c>
      <c r="C45" s="293"/>
      <c r="D45" s="102"/>
      <c r="E45" s="401"/>
      <c r="F45" s="57"/>
      <c r="K45" s="138"/>
    </row>
    <row r="46" spans="1:11" ht="12.75">
      <c r="A46" s="401"/>
      <c r="B46" s="289" t="s">
        <v>89</v>
      </c>
      <c r="C46" s="293"/>
      <c r="D46" s="102"/>
      <c r="E46" s="401"/>
      <c r="F46" s="57"/>
      <c r="I46" s="173"/>
      <c r="K46" s="138" t="e">
        <f>+D46-B46</f>
        <v>#VALUE!</v>
      </c>
    </row>
    <row r="47" spans="1:11" ht="12.75">
      <c r="A47" s="401"/>
      <c r="B47" s="289"/>
      <c r="C47" s="293"/>
      <c r="D47" s="102"/>
      <c r="E47" s="401"/>
      <c r="F47" s="57"/>
      <c r="I47" s="173"/>
      <c r="K47" s="138"/>
    </row>
    <row r="48" spans="1:11" ht="12.75">
      <c r="A48" s="401"/>
      <c r="B48" s="289" t="s">
        <v>127</v>
      </c>
      <c r="C48" s="293"/>
      <c r="D48" s="102"/>
      <c r="E48" s="401"/>
      <c r="F48" s="57"/>
      <c r="I48" s="173"/>
      <c r="K48" s="138" t="e">
        <f>+D48-B48</f>
        <v>#VALUE!</v>
      </c>
    </row>
    <row r="49" spans="1:11" ht="12.75">
      <c r="A49" s="401"/>
      <c r="B49" s="392" t="s">
        <v>88</v>
      </c>
      <c r="C49" s="393"/>
      <c r="D49" s="102"/>
      <c r="E49" s="401"/>
      <c r="F49" s="57"/>
      <c r="I49" s="173"/>
      <c r="K49" s="138"/>
    </row>
    <row r="50" spans="1:9" ht="12.75">
      <c r="A50" s="401"/>
      <c r="B50" s="291"/>
      <c r="C50" s="293"/>
      <c r="D50" s="102"/>
      <c r="E50" s="403"/>
      <c r="F50" s="10"/>
      <c r="G50" s="51"/>
      <c r="H50" s="145"/>
      <c r="I50" s="175"/>
    </row>
    <row r="51" spans="1:10" ht="12.75">
      <c r="A51" s="292" t="s">
        <v>128</v>
      </c>
      <c r="B51" s="291"/>
      <c r="C51" s="293"/>
      <c r="D51" s="102"/>
      <c r="E51" s="104">
        <f>SUM(E25:E50)</f>
        <v>0</v>
      </c>
      <c r="F51" s="10"/>
      <c r="G51" s="163"/>
      <c r="H51" s="145"/>
      <c r="I51" s="299"/>
      <c r="J51" s="300"/>
    </row>
    <row r="52" spans="1:10" ht="12.75">
      <c r="A52" s="292"/>
      <c r="B52" s="291"/>
      <c r="C52" s="293"/>
      <c r="D52" s="102"/>
      <c r="E52" s="104"/>
      <c r="F52" s="10"/>
      <c r="G52" s="213"/>
      <c r="H52" s="145"/>
      <c r="I52" s="299"/>
      <c r="J52" s="300"/>
    </row>
    <row r="53" spans="1:10" ht="12.75">
      <c r="A53" s="292"/>
      <c r="B53" s="291"/>
      <c r="C53" s="293"/>
      <c r="D53" s="102"/>
      <c r="E53" s="104"/>
      <c r="F53" s="10"/>
      <c r="G53" s="213"/>
      <c r="H53" s="145"/>
      <c r="I53" s="299"/>
      <c r="J53" s="300"/>
    </row>
    <row r="54" spans="1:10" ht="12.75">
      <c r="A54" s="297"/>
      <c r="B54" s="291"/>
      <c r="C54" s="293"/>
      <c r="D54" s="102"/>
      <c r="E54" s="102"/>
      <c r="F54" s="10"/>
      <c r="G54" s="213"/>
      <c r="H54" s="145"/>
      <c r="I54" s="299"/>
      <c r="J54" s="300"/>
    </row>
    <row r="55" spans="1:9" ht="12.75">
      <c r="A55" s="297"/>
      <c r="B55" s="291"/>
      <c r="C55" s="293"/>
      <c r="D55" s="102"/>
      <c r="E55" s="102"/>
      <c r="F55" s="10"/>
      <c r="G55" s="51"/>
      <c r="H55" s="145"/>
      <c r="I55" s="175"/>
    </row>
    <row r="56" spans="1:9" ht="12.75">
      <c r="A56" s="292"/>
      <c r="B56" s="291"/>
      <c r="C56" s="293"/>
      <c r="D56" s="102"/>
      <c r="E56" s="102"/>
      <c r="F56" s="10"/>
      <c r="G56" s="51"/>
      <c r="H56" s="145"/>
      <c r="I56" s="175"/>
    </row>
    <row r="57" spans="1:9" ht="12.75">
      <c r="A57" s="292" t="s">
        <v>129</v>
      </c>
      <c r="B57" s="291"/>
      <c r="C57" s="293"/>
      <c r="D57" s="102"/>
      <c r="E57" s="104">
        <f>E11+E22+E51</f>
        <v>0</v>
      </c>
      <c r="F57" s="10"/>
      <c r="G57" s="51"/>
      <c r="H57" s="145"/>
      <c r="I57" s="175"/>
    </row>
    <row r="58" spans="1:9" ht="12.75">
      <c r="A58" s="292"/>
      <c r="B58" s="291"/>
      <c r="C58" s="293"/>
      <c r="D58" s="102"/>
      <c r="E58" s="102"/>
      <c r="F58" s="10"/>
      <c r="G58" s="51"/>
      <c r="H58" s="145"/>
      <c r="I58" s="175"/>
    </row>
    <row r="59" spans="1:9" ht="12.75">
      <c r="A59" s="292"/>
      <c r="B59" s="291"/>
      <c r="C59" s="293"/>
      <c r="D59" s="102"/>
      <c r="E59" s="102"/>
      <c r="F59" s="10"/>
      <c r="G59" s="51"/>
      <c r="H59" s="145"/>
      <c r="I59" s="175"/>
    </row>
    <row r="60" spans="1:9" ht="12.75">
      <c r="A60" s="292"/>
      <c r="B60" s="291"/>
      <c r="C60" s="293"/>
      <c r="D60" s="10"/>
      <c r="E60" s="10"/>
      <c r="F60" s="10"/>
      <c r="G60" s="51"/>
      <c r="H60" s="145"/>
      <c r="I60" s="175"/>
    </row>
    <row r="61" spans="1:10" ht="12.75">
      <c r="A61" s="292"/>
      <c r="B61" s="291"/>
      <c r="C61" s="293"/>
      <c r="D61" s="10"/>
      <c r="E61" s="10"/>
      <c r="F61" s="10"/>
      <c r="G61" s="10"/>
      <c r="H61" s="10"/>
      <c r="I61" s="10"/>
      <c r="J61" s="10"/>
    </row>
    <row r="62" spans="1:9" ht="12.75">
      <c r="A62" s="292"/>
      <c r="B62" s="291"/>
      <c r="C62" s="293"/>
      <c r="D62" s="10"/>
      <c r="E62" s="10"/>
      <c r="F62" s="10"/>
      <c r="I62" s="173"/>
    </row>
    <row r="63" spans="1:9" ht="12.75">
      <c r="A63"/>
      <c r="B63" s="291"/>
      <c r="C63" s="296"/>
      <c r="D63" s="10"/>
      <c r="E63" s="10"/>
      <c r="F63" s="10"/>
      <c r="G63" s="51"/>
      <c r="H63" s="145">
        <v>1.02</v>
      </c>
      <c r="I63" s="175"/>
    </row>
    <row r="64" spans="1:15" ht="12.75">
      <c r="A64" s="61" t="s">
        <v>7</v>
      </c>
      <c r="B64" s="10"/>
      <c r="C64" s="57"/>
      <c r="D64" s="10" t="s">
        <v>81</v>
      </c>
      <c r="E64" s="10"/>
      <c r="F64" s="10"/>
      <c r="G64" s="51"/>
      <c r="H64" s="145">
        <v>1.02</v>
      </c>
      <c r="I64" s="175"/>
      <c r="J64"/>
      <c r="O64" s="52" t="s">
        <v>86</v>
      </c>
    </row>
    <row r="65" spans="1:10" ht="12.75">
      <c r="A65" s="56" t="s">
        <v>8</v>
      </c>
      <c r="B65" s="102" t="e">
        <f>#REF!</f>
        <v>#REF!</v>
      </c>
      <c r="C65" s="102" t="e">
        <f>#REF!</f>
        <v>#REF!</v>
      </c>
      <c r="D65" s="102">
        <v>0</v>
      </c>
      <c r="E65" s="57"/>
      <c r="F65" s="156"/>
      <c r="H65" s="153">
        <f>D65*1.02</f>
        <v>0</v>
      </c>
      <c r="I65" s="51"/>
      <c r="J65"/>
    </row>
    <row r="66" spans="1:13" ht="12.75">
      <c r="A66" s="56" t="s">
        <v>9</v>
      </c>
      <c r="B66" s="102">
        <v>7492933</v>
      </c>
      <c r="C66" s="102">
        <f>C43</f>
        <v>0</v>
      </c>
      <c r="D66" s="102">
        <v>0</v>
      </c>
      <c r="E66" s="57"/>
      <c r="F66" s="156"/>
      <c r="H66" s="153">
        <f>D66*1.02</f>
        <v>0</v>
      </c>
      <c r="I66" s="176"/>
      <c r="J66"/>
      <c r="K66" s="10"/>
      <c r="L66" s="10"/>
      <c r="M66" s="10"/>
    </row>
    <row r="67" spans="1:13" ht="12.75">
      <c r="A67" s="56" t="s">
        <v>10</v>
      </c>
      <c r="B67" s="102">
        <v>1953499</v>
      </c>
      <c r="C67" s="102">
        <f>C60</f>
        <v>0</v>
      </c>
      <c r="D67" s="102">
        <v>0</v>
      </c>
      <c r="E67" s="57"/>
      <c r="F67" s="156"/>
      <c r="H67" s="153">
        <f>D67*1.02</f>
        <v>0</v>
      </c>
      <c r="I67" s="176"/>
      <c r="J67" s="51"/>
      <c r="K67" s="10"/>
      <c r="L67" s="10"/>
      <c r="M67" s="10"/>
    </row>
    <row r="68" spans="1:13" ht="12.75">
      <c r="A68" s="62" t="s">
        <v>11</v>
      </c>
      <c r="B68" s="104" t="e">
        <f>SUM(B65:B67)</f>
        <v>#REF!</v>
      </c>
      <c r="C68" s="104" t="e">
        <f>SUM(C65:C67)</f>
        <v>#REF!</v>
      </c>
      <c r="D68" s="104">
        <f>SUM(D65:D67)</f>
        <v>0</v>
      </c>
      <c r="E68" s="60"/>
      <c r="F68" s="156"/>
      <c r="G68" s="10"/>
      <c r="H68" s="238">
        <f>D68*1.02</f>
        <v>0</v>
      </c>
      <c r="I68" s="177"/>
      <c r="K68" s="10"/>
      <c r="L68" s="10"/>
      <c r="M68" s="10"/>
    </row>
    <row r="69" spans="1:13" ht="12.75">
      <c r="A69" s="51"/>
      <c r="B69" s="71"/>
      <c r="C69" s="55"/>
      <c r="D69" s="71"/>
      <c r="E69" s="71"/>
      <c r="F69" s="156"/>
      <c r="G69" s="10"/>
      <c r="H69"/>
      <c r="I69" s="178"/>
      <c r="J69" s="35" t="s">
        <v>26</v>
      </c>
      <c r="K69" s="10" t="s">
        <v>96</v>
      </c>
      <c r="L69" s="10"/>
      <c r="M69" s="10"/>
    </row>
    <row r="70" spans="1:13" ht="12.75" hidden="1">
      <c r="A70" s="53" t="s">
        <v>12</v>
      </c>
      <c r="B70" s="10"/>
      <c r="C70" s="73"/>
      <c r="D70" s="10" t="s">
        <v>81</v>
      </c>
      <c r="E70" s="10"/>
      <c r="F70" s="156"/>
      <c r="G70" s="10"/>
      <c r="H70"/>
      <c r="I70" s="11"/>
      <c r="J70" s="156" t="s">
        <v>26</v>
      </c>
      <c r="K70" s="10" t="s">
        <v>97</v>
      </c>
      <c r="L70" s="10"/>
      <c r="M70" s="10"/>
    </row>
    <row r="71" spans="1:13" ht="12.75">
      <c r="A71" s="56" t="s">
        <v>12</v>
      </c>
      <c r="B71" s="105">
        <v>2263236</v>
      </c>
      <c r="C71" s="105" t="e">
        <f>'Inc &amp; Exp'!#REF!</f>
        <v>#REF!</v>
      </c>
      <c r="D71" s="215"/>
      <c r="E71" s="10"/>
      <c r="F71" s="10"/>
      <c r="G71" s="10"/>
      <c r="H71" s="242">
        <v>2750000</v>
      </c>
      <c r="I71" s="156"/>
      <c r="J71" s="11"/>
      <c r="K71" s="10" t="s">
        <v>98</v>
      </c>
      <c r="L71" s="10"/>
      <c r="M71" s="10"/>
    </row>
    <row r="72" spans="1:13" ht="12.75" hidden="1">
      <c r="A72" s="59"/>
      <c r="B72" s="106">
        <v>950000</v>
      </c>
      <c r="C72" s="106">
        <v>900000</v>
      </c>
      <c r="D72" s="194"/>
      <c r="E72" s="72"/>
      <c r="F72" s="156"/>
      <c r="G72" s="10"/>
      <c r="H72" s="150" t="e">
        <f>H68-(H71+H75+H78+#REF!)</f>
        <v>#REF!</v>
      </c>
      <c r="I72" s="156"/>
      <c r="J72" s="11"/>
      <c r="K72" s="10" t="s">
        <v>99</v>
      </c>
      <c r="L72" s="10"/>
      <c r="M72" s="10"/>
    </row>
    <row r="73" spans="1:13" ht="12.75" hidden="1">
      <c r="A73" s="56" t="s">
        <v>80</v>
      </c>
      <c r="B73" s="107"/>
      <c r="C73" s="107"/>
      <c r="D73" s="237">
        <v>3023000</v>
      </c>
      <c r="E73" s="216"/>
      <c r="F73" s="156"/>
      <c r="G73" s="10"/>
      <c r="H73" s="151"/>
      <c r="I73" s="156"/>
      <c r="J73" s="35" t="s">
        <v>26</v>
      </c>
      <c r="K73" s="10" t="s">
        <v>100</v>
      </c>
      <c r="L73" s="10"/>
      <c r="M73" s="10"/>
    </row>
    <row r="74" spans="1:13" ht="12.75" hidden="1">
      <c r="A74" s="56"/>
      <c r="B74" s="106"/>
      <c r="C74" s="106"/>
      <c r="D74" s="106"/>
      <c r="E74" s="156"/>
      <c r="F74" s="156"/>
      <c r="G74" s="10"/>
      <c r="H74" s="152"/>
      <c r="I74" s="156"/>
      <c r="J74" s="35"/>
      <c r="K74" s="10"/>
      <c r="L74" s="10"/>
      <c r="M74" s="10"/>
    </row>
    <row r="75" spans="1:13" ht="12.75" hidden="1">
      <c r="A75" s="56"/>
      <c r="B75" s="106">
        <v>0</v>
      </c>
      <c r="C75" s="106">
        <v>150000</v>
      </c>
      <c r="D75" s="106"/>
      <c r="E75" s="156"/>
      <c r="F75" s="156"/>
      <c r="G75" s="10"/>
      <c r="H75" s="153">
        <f>D75</f>
        <v>0</v>
      </c>
      <c r="I75" s="156"/>
      <c r="J75" s="35"/>
      <c r="K75" s="10"/>
      <c r="L75" s="10"/>
      <c r="M75" s="10"/>
    </row>
    <row r="76" spans="1:13" ht="12.75" hidden="1">
      <c r="A76" s="205"/>
      <c r="B76" s="106">
        <v>100000</v>
      </c>
      <c r="C76" s="106"/>
      <c r="D76" s="106"/>
      <c r="E76" s="156"/>
      <c r="F76" s="156"/>
      <c r="G76" s="10"/>
      <c r="H76" s="153"/>
      <c r="I76" s="156"/>
      <c r="J76" s="35" t="s">
        <v>26</v>
      </c>
      <c r="K76" s="10"/>
      <c r="L76" s="10"/>
      <c r="M76" s="10"/>
    </row>
    <row r="77" spans="1:13" ht="12.75">
      <c r="A77" s="399"/>
      <c r="B77" s="404">
        <v>1642910</v>
      </c>
      <c r="C77" s="404"/>
      <c r="D77" s="404">
        <v>0</v>
      </c>
      <c r="E77" s="156"/>
      <c r="F77" s="156"/>
      <c r="G77" s="10"/>
      <c r="H77" s="153"/>
      <c r="I77" s="156"/>
      <c r="J77" s="35"/>
      <c r="K77" s="10"/>
      <c r="L77" s="10"/>
      <c r="M77" s="10"/>
    </row>
    <row r="78" spans="1:13" ht="12.75">
      <c r="A78" s="399"/>
      <c r="B78" s="405">
        <v>407196</v>
      </c>
      <c r="C78" s="406">
        <v>250000</v>
      </c>
      <c r="D78" s="407"/>
      <c r="E78" s="217"/>
      <c r="F78" s="156"/>
      <c r="G78" s="195"/>
      <c r="H78" s="153">
        <f>D78</f>
        <v>0</v>
      </c>
      <c r="I78" s="156"/>
      <c r="J78" s="35"/>
      <c r="K78" s="10"/>
      <c r="L78" s="10"/>
      <c r="M78" s="10"/>
    </row>
    <row r="79" spans="1:13" ht="12.75">
      <c r="A79" s="399"/>
      <c r="B79" s="408"/>
      <c r="C79" s="407"/>
      <c r="D79" s="409"/>
      <c r="E79" s="217"/>
      <c r="F79" s="156"/>
      <c r="G79" s="195"/>
      <c r="H79" s="153"/>
      <c r="I79" s="156"/>
      <c r="J79" s="35"/>
      <c r="K79" s="10"/>
      <c r="L79" s="10"/>
      <c r="M79" s="10"/>
    </row>
    <row r="80" spans="1:13" ht="12.75">
      <c r="A80" s="399"/>
      <c r="B80" s="408"/>
      <c r="C80" s="407"/>
      <c r="D80" s="409"/>
      <c r="E80" s="217"/>
      <c r="F80" s="156"/>
      <c r="G80" s="195"/>
      <c r="H80" s="153"/>
      <c r="I80" s="156"/>
      <c r="J80" s="35"/>
      <c r="K80" s="10"/>
      <c r="L80" s="10"/>
      <c r="M80" s="10"/>
    </row>
    <row r="81" spans="1:13" ht="12.75">
      <c r="A81" s="410"/>
      <c r="B81" s="408"/>
      <c r="C81" s="407"/>
      <c r="D81" s="409"/>
      <c r="E81" s="217"/>
      <c r="F81" s="156"/>
      <c r="G81" s="195"/>
      <c r="H81" s="153"/>
      <c r="I81" s="156"/>
      <c r="J81" s="35"/>
      <c r="K81" s="10"/>
      <c r="L81" s="10"/>
      <c r="M81" s="10"/>
    </row>
    <row r="82" spans="1:13" ht="12.75">
      <c r="A82" s="410"/>
      <c r="B82" s="411"/>
      <c r="C82" s="407"/>
      <c r="D82" s="407"/>
      <c r="E82" s="217"/>
      <c r="F82" s="156"/>
      <c r="G82" s="10"/>
      <c r="H82" s="153"/>
      <c r="I82" s="156"/>
      <c r="J82" s="35"/>
      <c r="K82" s="10"/>
      <c r="L82" s="10"/>
      <c r="M82" s="10"/>
    </row>
    <row r="83" spans="1:13" ht="12.75">
      <c r="A83" s="410"/>
      <c r="B83" s="411"/>
      <c r="C83" s="411"/>
      <c r="D83" s="411"/>
      <c r="E83" s="217"/>
      <c r="F83" s="156"/>
      <c r="G83" s="10"/>
      <c r="H83" s="153"/>
      <c r="I83" s="156"/>
      <c r="J83" s="35" t="s">
        <v>26</v>
      </c>
      <c r="K83" s="10"/>
      <c r="L83" s="10"/>
      <c r="M83" s="10"/>
    </row>
    <row r="84" spans="1:11" ht="12.75">
      <c r="A84" s="399"/>
      <c r="B84" s="412"/>
      <c r="C84" s="412"/>
      <c r="D84" s="412"/>
      <c r="E84" s="156"/>
      <c r="F84" s="156"/>
      <c r="I84" s="225"/>
      <c r="J84" s="51"/>
      <c r="K84" s="170"/>
    </row>
    <row r="85" spans="1:11" ht="12.75">
      <c r="A85" s="399"/>
      <c r="B85" s="412"/>
      <c r="C85" s="412"/>
      <c r="D85" s="412"/>
      <c r="E85" s="156"/>
      <c r="F85" s="156"/>
      <c r="I85" s="225"/>
      <c r="J85" s="51"/>
      <c r="K85" s="170"/>
    </row>
    <row r="86" spans="1:11" ht="12.75">
      <c r="A86" s="399"/>
      <c r="B86" s="412"/>
      <c r="C86" s="412"/>
      <c r="D86" s="412"/>
      <c r="E86" s="156"/>
      <c r="F86" s="156"/>
      <c r="I86" s="225"/>
      <c r="J86" s="51"/>
      <c r="K86" s="170"/>
    </row>
    <row r="87" spans="1:11" ht="12.75">
      <c r="A87" s="399"/>
      <c r="B87" s="412"/>
      <c r="C87" s="412"/>
      <c r="D87" s="412"/>
      <c r="E87" s="156"/>
      <c r="F87" s="156"/>
      <c r="I87" s="225"/>
      <c r="J87" s="51"/>
      <c r="K87" s="170"/>
    </row>
    <row r="88" spans="1:11" ht="12.75">
      <c r="A88" s="399"/>
      <c r="B88" s="412"/>
      <c r="C88" s="412"/>
      <c r="D88" s="412"/>
      <c r="E88" s="156"/>
      <c r="F88" s="156"/>
      <c r="I88" s="225"/>
      <c r="J88" s="51"/>
      <c r="K88" s="170"/>
    </row>
    <row r="89" spans="1:11" ht="12.75">
      <c r="A89" s="62" t="s">
        <v>13</v>
      </c>
      <c r="B89" s="108">
        <f>SUM(B71:B83)</f>
        <v>5363342</v>
      </c>
      <c r="C89" s="108" t="e">
        <f>SUM(C71:C83)</f>
        <v>#REF!</v>
      </c>
      <c r="D89" s="108">
        <f>SUM(D77:D88)</f>
        <v>0</v>
      </c>
      <c r="E89" s="72"/>
      <c r="F89" s="156"/>
      <c r="G89" s="10"/>
      <c r="H89" s="154" t="e">
        <f>SUM(H71:H83)</f>
        <v>#REF!</v>
      </c>
      <c r="I89" s="72"/>
      <c r="J89" s="157" t="s">
        <v>26</v>
      </c>
      <c r="K89" s="170" t="e">
        <f>+#REF!-#REF!</f>
        <v>#REF!</v>
      </c>
    </row>
    <row r="90" spans="4:10" ht="12.75">
      <c r="D90" s="10"/>
      <c r="E90" s="10"/>
      <c r="F90" s="156"/>
      <c r="I90" s="156"/>
      <c r="J90" s="51"/>
    </row>
    <row r="91" spans="1:11" ht="12.75">
      <c r="A91" s="140" t="s">
        <v>85</v>
      </c>
      <c r="B91" s="139" t="e">
        <f>B89-B68</f>
        <v>#REF!</v>
      </c>
      <c r="C91" s="141" t="e">
        <f>C89-C68</f>
        <v>#REF!</v>
      </c>
      <c r="D91" s="139">
        <f>D89-D68</f>
        <v>0</v>
      </c>
      <c r="E91" s="157"/>
      <c r="F91" s="156"/>
      <c r="G91" s="10"/>
      <c r="H91" s="155" t="e">
        <f>H89-H68</f>
        <v>#REF!</v>
      </c>
      <c r="I91" s="156"/>
      <c r="K91" s="170" t="e">
        <f>+#REF!-K89</f>
        <v>#REF!</v>
      </c>
    </row>
    <row r="92" spans="4:9" ht="12.75">
      <c r="D92" s="170"/>
      <c r="E92" s="170"/>
      <c r="F92" s="170"/>
      <c r="I92" s="173"/>
    </row>
    <row r="93" spans="1:10" ht="12.75">
      <c r="A93" s="21"/>
      <c r="D93" s="170"/>
      <c r="E93" s="170"/>
      <c r="F93" s="170"/>
      <c r="H93"/>
      <c r="I93" s="178"/>
      <c r="J93" s="54"/>
    </row>
    <row r="94" spans="1:10" ht="15">
      <c r="A94" s="186"/>
      <c r="D94" s="390"/>
      <c r="H94"/>
      <c r="I94" s="178"/>
      <c r="J94" s="213"/>
    </row>
    <row r="95" spans="1:10" ht="12.75">
      <c r="A95" s="61"/>
      <c r="B95" s="57"/>
      <c r="C95" s="57"/>
      <c r="D95" s="57"/>
      <c r="E95" s="57"/>
      <c r="F95" s="57"/>
      <c r="G95" s="51"/>
      <c r="H95" s="51"/>
      <c r="I95" s="51"/>
      <c r="J95" s="51"/>
    </row>
    <row r="96" spans="1:10" ht="12.75">
      <c r="A96" s="61"/>
      <c r="B96" s="57"/>
      <c r="C96" s="57"/>
      <c r="D96" s="57"/>
      <c r="E96" s="57"/>
      <c r="F96" s="57"/>
      <c r="G96" s="51"/>
      <c r="H96" s="51"/>
      <c r="I96" s="176"/>
      <c r="J96" s="51"/>
    </row>
    <row r="97" spans="1:10" ht="12.75">
      <c r="A97" s="61"/>
      <c r="B97" s="57"/>
      <c r="C97" s="57"/>
      <c r="D97" s="57"/>
      <c r="E97" s="57"/>
      <c r="F97" s="57"/>
      <c r="G97" s="51"/>
      <c r="H97" s="51"/>
      <c r="I97" s="176"/>
      <c r="J97" s="51"/>
    </row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/>
    <row r="165" ht="12.75"/>
    <row r="166" ht="12.75">
      <c r="K166" s="170"/>
    </row>
    <row r="168" ht="12.75">
      <c r="K168" s="170"/>
    </row>
    <row r="169" ht="12.75">
      <c r="K169" s="170"/>
    </row>
    <row r="171" ht="12.75">
      <c r="K171" s="170"/>
    </row>
    <row r="197" ht="12.75">
      <c r="G197" s="52" t="s">
        <v>82</v>
      </c>
    </row>
  </sheetData>
  <sheetProtection/>
  <printOptions horizontalCentered="1"/>
  <pageMargins left="0.75" right="0.75" top="0.25" bottom="0.5" header="0.5" footer="0.5"/>
  <pageSetup orientation="portrait" scale="68" r:id="rId3"/>
  <headerFooter alignWithMargins="0">
    <oddFooter>&amp;L&amp;"Arial,Regular"&amp;11Portland Development Commission - Confidential&amp;C&amp;"Arial,Regular"&amp;11&amp;D&amp;R&amp;"Arial,Regular"&amp;11Page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V462"/>
  <sheetViews>
    <sheetView zoomScale="75" zoomScaleNormal="75" zoomScalePageLayoutView="0" workbookViewId="0" topLeftCell="A1">
      <pane ySplit="4" topLeftCell="A5" activePane="bottomLeft" state="frozen"/>
      <selection pane="topLeft" activeCell="F114" sqref="F114"/>
      <selection pane="bottomLeft" activeCell="H5" sqref="H5"/>
    </sheetView>
  </sheetViews>
  <sheetFormatPr defaultColWidth="11.375" defaultRowHeight="12.75"/>
  <cols>
    <col min="1" max="1" width="35.125" style="10" customWidth="1"/>
    <col min="2" max="2" width="7.00390625" style="10" customWidth="1"/>
    <col min="3" max="3" width="6.00390625" style="11" customWidth="1"/>
    <col min="4" max="4" width="6.125" style="11" customWidth="1"/>
    <col min="5" max="5" width="5.00390625" style="11" customWidth="1"/>
    <col min="6" max="6" width="9.625" style="10" customWidth="1"/>
    <col min="7" max="7" width="9.875" style="10" customWidth="1"/>
    <col min="8" max="8" width="10.875" style="10" customWidth="1"/>
    <col min="9" max="9" width="7.625" style="11" hidden="1" customWidth="1"/>
    <col min="10" max="10" width="11.875" style="10" hidden="1" customWidth="1"/>
    <col min="11" max="11" width="11.375" style="10" hidden="1" customWidth="1"/>
    <col min="12" max="12" width="6.25390625" style="11" hidden="1" customWidth="1"/>
    <col min="13" max="15" width="11.375" style="10" customWidth="1"/>
    <col min="16" max="16" width="10.75390625" style="11" customWidth="1"/>
    <col min="17" max="16384" width="11.375" style="10" customWidth="1"/>
  </cols>
  <sheetData>
    <row r="1" spans="1:22" ht="18">
      <c r="A1" s="116" t="s">
        <v>14</v>
      </c>
      <c r="M1" s="11"/>
      <c r="N1" s="11"/>
      <c r="O1" s="11"/>
      <c r="Q1" s="11"/>
      <c r="R1" s="11"/>
      <c r="S1" s="11"/>
      <c r="T1" s="11"/>
      <c r="U1" s="11"/>
      <c r="V1" s="11"/>
    </row>
    <row r="2" spans="1:22" ht="18">
      <c r="A2" s="9"/>
      <c r="G2" s="211"/>
      <c r="M2" s="11"/>
      <c r="N2" s="11"/>
      <c r="O2" s="11"/>
      <c r="Q2" s="11"/>
      <c r="R2" s="11"/>
      <c r="S2" s="11"/>
      <c r="T2" s="11"/>
      <c r="U2" s="11"/>
      <c r="V2" s="11"/>
    </row>
    <row r="3" spans="1:22" ht="15">
      <c r="A3" s="240"/>
      <c r="B3" s="10" t="s">
        <v>176</v>
      </c>
      <c r="D3" s="11" t="s">
        <v>103</v>
      </c>
      <c r="E3" s="11" t="s">
        <v>105</v>
      </c>
      <c r="F3" s="214" t="s">
        <v>107</v>
      </c>
      <c r="M3" s="11"/>
      <c r="N3" s="11"/>
      <c r="O3" s="11"/>
      <c r="Q3" s="11"/>
      <c r="R3" s="11"/>
      <c r="S3" s="11"/>
      <c r="T3" s="11"/>
      <c r="U3" s="11"/>
      <c r="V3" s="11"/>
    </row>
    <row r="4" spans="1:22" ht="12.75">
      <c r="A4" s="214" t="s">
        <v>180</v>
      </c>
      <c r="B4" s="10" t="s">
        <v>16</v>
      </c>
      <c r="C4" s="11" t="s">
        <v>76</v>
      </c>
      <c r="D4" s="11" t="s">
        <v>104</v>
      </c>
      <c r="E4" s="11" t="s">
        <v>106</v>
      </c>
      <c r="F4" s="12"/>
      <c r="G4" s="115"/>
      <c r="H4" s="13"/>
      <c r="I4" s="124"/>
      <c r="J4" s="13" t="s">
        <v>75</v>
      </c>
      <c r="K4" s="13"/>
      <c r="M4" s="11"/>
      <c r="O4" s="124"/>
      <c r="Q4" s="131"/>
      <c r="R4" s="124"/>
      <c r="S4" s="124"/>
      <c r="T4" s="11"/>
      <c r="U4" s="11"/>
      <c r="V4" s="11"/>
    </row>
    <row r="5" spans="1:22" ht="12.75">
      <c r="A5" s="206"/>
      <c r="B5" s="165" t="s">
        <v>16</v>
      </c>
      <c r="C5" s="219" t="s">
        <v>76</v>
      </c>
      <c r="D5" s="202"/>
      <c r="E5" s="202"/>
      <c r="F5" s="167" t="s">
        <v>17</v>
      </c>
      <c r="G5" s="15" t="s">
        <v>18</v>
      </c>
      <c r="H5" s="15" t="s">
        <v>19</v>
      </c>
      <c r="I5" s="117"/>
      <c r="J5" s="15"/>
      <c r="K5" s="15"/>
      <c r="L5" s="17"/>
      <c r="M5" s="11" t="s">
        <v>149</v>
      </c>
      <c r="O5" s="117"/>
      <c r="P5" s="227"/>
      <c r="Q5" s="228"/>
      <c r="R5" s="117"/>
      <c r="S5" s="117"/>
      <c r="T5" s="11"/>
      <c r="U5" s="11"/>
      <c r="V5" s="11"/>
    </row>
    <row r="6" spans="1:22" ht="12.75">
      <c r="A6" s="414"/>
      <c r="B6" s="415">
        <v>0</v>
      </c>
      <c r="C6" s="417"/>
      <c r="D6" s="418">
        <v>0</v>
      </c>
      <c r="E6" s="418">
        <v>0</v>
      </c>
      <c r="F6" s="203">
        <f aca="true" t="shared" si="0" ref="F6:F12">D6-E6</f>
        <v>0</v>
      </c>
      <c r="G6" s="14">
        <f aca="true" t="shared" si="1" ref="G6:G12">B6*F6</f>
        <v>0</v>
      </c>
      <c r="H6" s="14">
        <f aca="true" t="shared" si="2" ref="H6:H12">G6*12</f>
        <v>0</v>
      </c>
      <c r="I6" s="117"/>
      <c r="J6" s="117"/>
      <c r="K6" s="117"/>
      <c r="L6" s="17"/>
      <c r="M6" s="419"/>
      <c r="O6" s="117"/>
      <c r="P6" s="227"/>
      <c r="Q6" s="228"/>
      <c r="R6" s="117"/>
      <c r="S6" s="117"/>
      <c r="T6" s="11"/>
      <c r="U6" s="11"/>
      <c r="V6" s="11"/>
    </row>
    <row r="7" spans="1:22" ht="12.75">
      <c r="A7" s="414"/>
      <c r="B7" s="415"/>
      <c r="C7" s="417"/>
      <c r="D7" s="418"/>
      <c r="E7" s="418"/>
      <c r="F7" s="203">
        <f t="shared" si="0"/>
        <v>0</v>
      </c>
      <c r="G7" s="14">
        <f t="shared" si="1"/>
        <v>0</v>
      </c>
      <c r="H7" s="14">
        <f t="shared" si="2"/>
        <v>0</v>
      </c>
      <c r="I7" s="117"/>
      <c r="J7" s="117"/>
      <c r="K7" s="117"/>
      <c r="L7" s="17"/>
      <c r="M7" s="419"/>
      <c r="O7" s="117"/>
      <c r="P7" s="227"/>
      <c r="Q7" s="228"/>
      <c r="R7" s="117"/>
      <c r="S7" s="117"/>
      <c r="T7" s="11"/>
      <c r="U7" s="11"/>
      <c r="V7" s="11"/>
    </row>
    <row r="8" spans="1:22" ht="12.75">
      <c r="A8" s="414"/>
      <c r="B8" s="415"/>
      <c r="C8" s="417"/>
      <c r="D8" s="418"/>
      <c r="E8" s="418"/>
      <c r="F8" s="203">
        <f t="shared" si="0"/>
        <v>0</v>
      </c>
      <c r="G8" s="14">
        <f t="shared" si="1"/>
        <v>0</v>
      </c>
      <c r="H8" s="14">
        <f t="shared" si="2"/>
        <v>0</v>
      </c>
      <c r="I8" s="117"/>
      <c r="J8" s="117"/>
      <c r="K8" s="117"/>
      <c r="L8" s="17"/>
      <c r="M8" s="419"/>
      <c r="O8" s="117"/>
      <c r="P8" s="227"/>
      <c r="Q8" s="228"/>
      <c r="R8" s="117"/>
      <c r="S8" s="117"/>
      <c r="T8" s="11"/>
      <c r="U8" s="11"/>
      <c r="V8" s="11"/>
    </row>
    <row r="9" spans="1:22" ht="12.75">
      <c r="A9" s="414"/>
      <c r="B9" s="415"/>
      <c r="C9" s="417"/>
      <c r="D9" s="418"/>
      <c r="E9" s="418"/>
      <c r="F9" s="203">
        <f t="shared" si="0"/>
        <v>0</v>
      </c>
      <c r="G9" s="14">
        <f t="shared" si="1"/>
        <v>0</v>
      </c>
      <c r="H9" s="14">
        <f t="shared" si="2"/>
        <v>0</v>
      </c>
      <c r="I9" s="117"/>
      <c r="J9" s="117"/>
      <c r="K9" s="117"/>
      <c r="L9" s="17"/>
      <c r="M9" s="419"/>
      <c r="O9" s="117"/>
      <c r="P9" s="227"/>
      <c r="Q9" s="228"/>
      <c r="R9" s="117"/>
      <c r="S9" s="117"/>
      <c r="T9" s="11"/>
      <c r="U9" s="11"/>
      <c r="V9" s="11"/>
    </row>
    <row r="10" spans="1:22" ht="12.75">
      <c r="A10" s="399"/>
      <c r="B10" s="416"/>
      <c r="C10" s="401"/>
      <c r="D10" s="401"/>
      <c r="E10" s="402"/>
      <c r="F10" s="203">
        <f t="shared" si="0"/>
        <v>0</v>
      </c>
      <c r="G10" s="14">
        <f t="shared" si="1"/>
        <v>0</v>
      </c>
      <c r="H10" s="14">
        <f t="shared" si="2"/>
        <v>0</v>
      </c>
      <c r="J10" s="117"/>
      <c r="K10" s="117"/>
      <c r="L10" s="17"/>
      <c r="M10" s="419"/>
      <c r="N10" s="11"/>
      <c r="O10" s="117"/>
      <c r="P10" s="17"/>
      <c r="Q10" s="117"/>
      <c r="R10" s="11"/>
      <c r="S10" s="17"/>
      <c r="T10" s="17"/>
      <c r="U10" s="17"/>
      <c r="V10" s="11"/>
    </row>
    <row r="11" spans="1:22" ht="12.75">
      <c r="A11" s="399"/>
      <c r="B11" s="416"/>
      <c r="C11" s="401"/>
      <c r="D11" s="401"/>
      <c r="E11" s="402"/>
      <c r="F11" s="203">
        <f t="shared" si="0"/>
        <v>0</v>
      </c>
      <c r="G11" s="14">
        <f t="shared" si="1"/>
        <v>0</v>
      </c>
      <c r="H11" s="14">
        <f t="shared" si="2"/>
        <v>0</v>
      </c>
      <c r="J11" s="117"/>
      <c r="K11" s="117"/>
      <c r="L11" s="17"/>
      <c r="M11" s="419"/>
      <c r="N11" s="11"/>
      <c r="O11" s="117"/>
      <c r="P11" s="17"/>
      <c r="Q11" s="117"/>
      <c r="R11" s="11"/>
      <c r="S11" s="17"/>
      <c r="T11" s="17"/>
      <c r="U11" s="17"/>
      <c r="V11" s="11"/>
    </row>
    <row r="12" spans="1:256" ht="12.75">
      <c r="A12" s="399"/>
      <c r="B12" s="416"/>
      <c r="C12" s="401"/>
      <c r="D12" s="401"/>
      <c r="E12" s="402"/>
      <c r="F12" s="203">
        <f t="shared" si="0"/>
        <v>0</v>
      </c>
      <c r="G12" s="14">
        <f t="shared" si="1"/>
        <v>0</v>
      </c>
      <c r="H12" s="14">
        <f t="shared" si="2"/>
        <v>0</v>
      </c>
      <c r="J12" s="11"/>
      <c r="K12" s="11"/>
      <c r="M12" s="419"/>
      <c r="N12" s="11"/>
      <c r="O12" s="11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2.75">
      <c r="A13" s="16" t="s">
        <v>130</v>
      </c>
      <c r="B13" s="166"/>
      <c r="C13" s="74"/>
      <c r="D13" s="74"/>
      <c r="E13" s="74"/>
      <c r="F13" s="203"/>
      <c r="G13" s="14"/>
      <c r="H13" s="14"/>
      <c r="J13" s="11"/>
      <c r="K13" s="11"/>
      <c r="M13" s="11"/>
      <c r="N13" s="11"/>
      <c r="O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2.75">
      <c r="A14" s="16"/>
      <c r="B14" s="166"/>
      <c r="C14" s="74"/>
      <c r="D14" s="74"/>
      <c r="E14" s="239"/>
      <c r="F14" s="203"/>
      <c r="G14" s="14"/>
      <c r="H14" s="14"/>
      <c r="J14" s="11"/>
      <c r="K14" s="11"/>
      <c r="M14" s="11"/>
      <c r="N14" s="11"/>
      <c r="O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2" ht="12.75" hidden="1">
      <c r="A15" s="16"/>
      <c r="B15" s="166"/>
      <c r="C15" s="74"/>
      <c r="D15" s="74"/>
      <c r="E15" s="239"/>
      <c r="F15" s="203"/>
      <c r="G15" s="14"/>
      <c r="H15" s="14"/>
      <c r="J15" s="117"/>
      <c r="K15" s="117"/>
      <c r="L15" s="17"/>
      <c r="M15" s="11"/>
      <c r="N15" s="230"/>
      <c r="O15" s="117"/>
      <c r="P15" s="17"/>
      <c r="Q15" s="117"/>
      <c r="R15" s="11"/>
      <c r="S15" s="17"/>
      <c r="T15" s="17"/>
      <c r="U15" s="17"/>
      <c r="V15" s="11"/>
    </row>
    <row r="16" spans="1:22" ht="12.75" hidden="1">
      <c r="A16" s="222"/>
      <c r="B16" s="166"/>
      <c r="C16" s="74"/>
      <c r="D16" s="74"/>
      <c r="E16" s="239"/>
      <c r="F16" s="203"/>
      <c r="G16" s="14"/>
      <c r="H16" s="14"/>
      <c r="J16" s="117"/>
      <c r="K16" s="117"/>
      <c r="L16" s="17"/>
      <c r="M16" s="229"/>
      <c r="N16" s="230"/>
      <c r="O16" s="117"/>
      <c r="P16" s="17"/>
      <c r="Q16" s="117"/>
      <c r="R16" s="11"/>
      <c r="S16" s="17"/>
      <c r="T16" s="17"/>
      <c r="U16" s="17"/>
      <c r="V16" s="11"/>
    </row>
    <row r="17" spans="1:22" ht="12.75" hidden="1">
      <c r="A17" s="16"/>
      <c r="B17" s="166"/>
      <c r="C17" s="74"/>
      <c r="D17" s="74"/>
      <c r="E17" s="239"/>
      <c r="F17" s="203"/>
      <c r="G17" s="14"/>
      <c r="H17" s="14"/>
      <c r="J17" s="17"/>
      <c r="K17" s="17"/>
      <c r="L17" s="17"/>
      <c r="M17" s="11"/>
      <c r="N17" s="230"/>
      <c r="O17" s="117"/>
      <c r="P17" s="17"/>
      <c r="Q17" s="17"/>
      <c r="R17" s="11"/>
      <c r="S17" s="17"/>
      <c r="T17" s="17"/>
      <c r="U17" s="17"/>
      <c r="V17" s="11"/>
    </row>
    <row r="18" spans="1:22" ht="12.75" hidden="1">
      <c r="A18" s="222"/>
      <c r="B18" s="166"/>
      <c r="C18" s="74"/>
      <c r="D18" s="74"/>
      <c r="E18" s="239"/>
      <c r="F18" s="203"/>
      <c r="G18" s="14"/>
      <c r="H18" s="14"/>
      <c r="J18" s="17"/>
      <c r="K18" s="17"/>
      <c r="L18" s="17"/>
      <c r="M18" s="229"/>
      <c r="N18" s="230"/>
      <c r="O18" s="117"/>
      <c r="P18" s="17"/>
      <c r="Q18" s="17"/>
      <c r="R18" s="11"/>
      <c r="S18" s="17"/>
      <c r="T18" s="17"/>
      <c r="U18" s="17"/>
      <c r="V18" s="11"/>
    </row>
    <row r="19" spans="1:22" ht="12.75">
      <c r="A19" s="222"/>
      <c r="B19" s="166"/>
      <c r="C19" s="220"/>
      <c r="D19" s="74"/>
      <c r="E19" s="74"/>
      <c r="F19" s="203"/>
      <c r="G19" s="14"/>
      <c r="H19" s="14"/>
      <c r="J19" s="17"/>
      <c r="K19" s="17"/>
      <c r="L19" s="17"/>
      <c r="M19" s="229"/>
      <c r="N19" s="230"/>
      <c r="O19" s="117"/>
      <c r="P19" s="17"/>
      <c r="Q19" s="17"/>
      <c r="R19" s="11"/>
      <c r="S19" s="17"/>
      <c r="T19" s="17"/>
      <c r="U19" s="17"/>
      <c r="V19" s="11"/>
    </row>
    <row r="20" spans="1:22" ht="12.75" hidden="1">
      <c r="A20" s="16"/>
      <c r="B20" s="166">
        <v>0</v>
      </c>
      <c r="C20" s="74"/>
      <c r="D20" s="74"/>
      <c r="E20" s="74"/>
      <c r="F20" s="203">
        <f>D20-E20</f>
        <v>0</v>
      </c>
      <c r="G20" s="14">
        <f>B20*F20</f>
        <v>0</v>
      </c>
      <c r="H20" s="14">
        <f>G20*12</f>
        <v>0</v>
      </c>
      <c r="J20" s="17"/>
      <c r="K20" s="17"/>
      <c r="L20" s="17"/>
      <c r="M20" s="229"/>
      <c r="N20" s="230"/>
      <c r="O20" s="117"/>
      <c r="P20" s="17"/>
      <c r="Q20" s="17"/>
      <c r="R20" s="11"/>
      <c r="S20" s="17"/>
      <c r="T20" s="17"/>
      <c r="U20" s="17"/>
      <c r="V20" s="11"/>
    </row>
    <row r="21" spans="1:22" ht="12.75" hidden="1">
      <c r="A21" s="16"/>
      <c r="B21" s="166"/>
      <c r="C21" s="74"/>
      <c r="D21" s="74"/>
      <c r="E21" s="74"/>
      <c r="F21" s="203">
        <f>D21-E21</f>
        <v>0</v>
      </c>
      <c r="G21" s="14">
        <f>B21*F21</f>
        <v>0</v>
      </c>
      <c r="H21" s="14">
        <f>G21*12</f>
        <v>0</v>
      </c>
      <c r="J21" s="17"/>
      <c r="K21" s="17"/>
      <c r="L21" s="17"/>
      <c r="M21" s="229"/>
      <c r="N21" s="230"/>
      <c r="O21" s="117"/>
      <c r="P21" s="17"/>
      <c r="Q21" s="17"/>
      <c r="R21" s="17"/>
      <c r="S21" s="17"/>
      <c r="T21" s="11"/>
      <c r="U21" s="11"/>
      <c r="V21" s="11"/>
    </row>
    <row r="22" spans="1:22" ht="12.75" hidden="1">
      <c r="A22" s="16"/>
      <c r="B22" s="166"/>
      <c r="C22" s="74"/>
      <c r="D22" s="74"/>
      <c r="E22" s="74"/>
      <c r="F22" s="203">
        <f>D22-E22</f>
        <v>0</v>
      </c>
      <c r="G22" s="14">
        <f>B22*F22</f>
        <v>0</v>
      </c>
      <c r="H22" s="14">
        <f>G22*12</f>
        <v>0</v>
      </c>
      <c r="J22" s="17"/>
      <c r="K22" s="17"/>
      <c r="L22" s="17"/>
      <c r="M22" s="229"/>
      <c r="N22" s="230"/>
      <c r="O22" s="117"/>
      <c r="P22" s="17"/>
      <c r="Q22" s="17"/>
      <c r="R22" s="17"/>
      <c r="S22" s="17"/>
      <c r="T22" s="11"/>
      <c r="U22" s="11"/>
      <c r="V22" s="11"/>
    </row>
    <row r="23" spans="1:22" ht="12.75">
      <c r="A23" s="16" t="s">
        <v>21</v>
      </c>
      <c r="C23" s="74"/>
      <c r="D23" s="74"/>
      <c r="E23" s="74"/>
      <c r="F23" s="14">
        <f>SUM(F10:F22)</f>
        <v>0</v>
      </c>
      <c r="G23" s="14">
        <f>SUM(G6:G12)</f>
        <v>0</v>
      </c>
      <c r="H23" s="14">
        <f>SUM(H6:H12)</f>
        <v>0</v>
      </c>
      <c r="I23" s="17"/>
      <c r="J23" s="17"/>
      <c r="K23" s="17"/>
      <c r="L23" s="17"/>
      <c r="M23" s="229"/>
      <c r="N23" s="11"/>
      <c r="O23" s="17"/>
      <c r="P23" s="17"/>
      <c r="Q23" s="125"/>
      <c r="R23" s="17"/>
      <c r="V23" s="11"/>
    </row>
    <row r="24" spans="1:18" ht="12.75">
      <c r="A24" s="16" t="s">
        <v>22</v>
      </c>
      <c r="B24" s="151"/>
      <c r="C24" s="19"/>
      <c r="D24" s="19"/>
      <c r="E24" s="19"/>
      <c r="F24" s="420">
        <v>0.05</v>
      </c>
      <c r="G24" s="14">
        <f>-G23*F24</f>
        <v>0</v>
      </c>
      <c r="H24" s="14">
        <f>-H23*F24</f>
        <v>0</v>
      </c>
      <c r="I24" s="17"/>
      <c r="J24" s="17"/>
      <c r="K24" s="17"/>
      <c r="L24" s="17"/>
      <c r="M24" s="229"/>
      <c r="N24" s="11"/>
      <c r="O24" s="17"/>
      <c r="P24" s="17"/>
      <c r="Q24" s="22"/>
      <c r="R24" s="17"/>
    </row>
    <row r="25" spans="1:18" ht="12.75">
      <c r="A25" s="16" t="s">
        <v>23</v>
      </c>
      <c r="B25" s="166"/>
      <c r="C25" s="74"/>
      <c r="D25" s="74"/>
      <c r="E25" s="74"/>
      <c r="F25" s="23"/>
      <c r="G25" s="14">
        <f>G23+G24</f>
        <v>0</v>
      </c>
      <c r="H25" s="14">
        <f>+H24+H23</f>
        <v>0</v>
      </c>
      <c r="I25" s="123"/>
      <c r="J25" s="17"/>
      <c r="K25" s="17"/>
      <c r="L25" s="17"/>
      <c r="M25" s="229"/>
      <c r="N25" s="11"/>
      <c r="O25" s="17"/>
      <c r="P25" s="17"/>
      <c r="Q25" s="17"/>
      <c r="R25" s="17"/>
    </row>
    <row r="26" spans="1:22" ht="12.75" hidden="1">
      <c r="A26" s="16" t="s">
        <v>24</v>
      </c>
      <c r="B26" s="166">
        <v>0</v>
      </c>
      <c r="C26" s="74"/>
      <c r="D26" s="17"/>
      <c r="E26" s="17"/>
      <c r="F26" s="189">
        <v>0</v>
      </c>
      <c r="G26" s="15">
        <v>0</v>
      </c>
      <c r="H26" s="14">
        <v>3000</v>
      </c>
      <c r="I26" s="123"/>
      <c r="J26" s="17"/>
      <c r="K26" s="17"/>
      <c r="L26" s="17"/>
      <c r="M26" s="11"/>
      <c r="N26" s="11"/>
      <c r="O26" s="17"/>
      <c r="P26" s="17"/>
      <c r="Q26" s="17"/>
      <c r="R26" s="17"/>
      <c r="S26" s="17"/>
      <c r="T26" s="11"/>
      <c r="U26" s="11"/>
      <c r="V26" s="11"/>
    </row>
    <row r="27" spans="1:22" ht="12.75" hidden="1">
      <c r="A27" s="16" t="s">
        <v>25</v>
      </c>
      <c r="B27" s="166">
        <v>0</v>
      </c>
      <c r="C27" s="74"/>
      <c r="D27" s="17"/>
      <c r="E27" s="17"/>
      <c r="F27" s="190">
        <v>0</v>
      </c>
      <c r="G27" s="14">
        <f>B27*F27</f>
        <v>0</v>
      </c>
      <c r="H27" s="14">
        <f>G27*12</f>
        <v>0</v>
      </c>
      <c r="I27" s="17"/>
      <c r="J27" s="17"/>
      <c r="K27" s="17"/>
      <c r="L27" s="17"/>
      <c r="M27" s="11"/>
      <c r="N27" s="11"/>
      <c r="O27" s="17"/>
      <c r="P27" s="17"/>
      <c r="Q27" s="17"/>
      <c r="R27" s="17"/>
      <c r="S27" s="17"/>
      <c r="T27" s="11"/>
      <c r="U27" s="11"/>
      <c r="V27" s="11"/>
    </row>
    <row r="28" spans="1:22" ht="12.75" hidden="1">
      <c r="A28" s="19"/>
      <c r="B28" s="151"/>
      <c r="C28" s="19"/>
      <c r="D28" s="118"/>
      <c r="E28" s="118"/>
      <c r="F28" s="118"/>
      <c r="G28" s="19"/>
      <c r="H28" s="19"/>
      <c r="J28" s="11"/>
      <c r="K28" s="11"/>
      <c r="L28" s="17"/>
      <c r="M28" s="135"/>
      <c r="N28" s="124"/>
      <c r="O28" s="17"/>
      <c r="P28" s="17"/>
      <c r="Q28" s="22"/>
      <c r="R28" s="17"/>
      <c r="S28" s="17"/>
      <c r="T28" s="11"/>
      <c r="U28" s="11"/>
      <c r="V28" s="11"/>
    </row>
    <row r="29" spans="1:22" ht="12.75" hidden="1">
      <c r="A29" s="19" t="s">
        <v>108</v>
      </c>
      <c r="B29" s="151">
        <v>8</v>
      </c>
      <c r="C29" s="19"/>
      <c r="D29" s="118"/>
      <c r="E29" s="118"/>
      <c r="F29" s="118"/>
      <c r="G29" s="19">
        <f>F29*B29</f>
        <v>0</v>
      </c>
      <c r="H29" s="183">
        <v>4536</v>
      </c>
      <c r="J29" s="11"/>
      <c r="K29" s="11"/>
      <c r="L29" s="17"/>
      <c r="M29" s="135"/>
      <c r="N29" s="124"/>
      <c r="O29" s="17"/>
      <c r="P29" s="17"/>
      <c r="Q29" s="22"/>
      <c r="R29" s="17"/>
      <c r="S29" s="17"/>
      <c r="T29" s="11"/>
      <c r="U29" s="11"/>
      <c r="V29" s="11"/>
    </row>
    <row r="30" spans="1:22" ht="12.75">
      <c r="A30" s="144" t="s">
        <v>94</v>
      </c>
      <c r="B30" s="187"/>
      <c r="C30" s="74"/>
      <c r="D30" s="17"/>
      <c r="E30" s="17"/>
      <c r="F30" s="207" t="s">
        <v>26</v>
      </c>
      <c r="G30" s="168">
        <f>H30/12</f>
        <v>0</v>
      </c>
      <c r="H30" s="422">
        <v>0</v>
      </c>
      <c r="I30" s="17"/>
      <c r="J30" s="17"/>
      <c r="K30" s="17"/>
      <c r="L30" s="17"/>
      <c r="M30" s="117"/>
      <c r="N30" s="117"/>
      <c r="O30" s="17"/>
      <c r="P30" s="17"/>
      <c r="Q30" s="21"/>
      <c r="R30" s="17"/>
      <c r="S30" s="17"/>
      <c r="T30" s="11"/>
      <c r="U30" s="11"/>
      <c r="V30" s="11"/>
    </row>
    <row r="31" spans="1:22" ht="12.75">
      <c r="A31" s="16" t="s">
        <v>22</v>
      </c>
      <c r="B31" s="188"/>
      <c r="C31" s="19"/>
      <c r="F31" s="421">
        <v>0.05</v>
      </c>
      <c r="G31" s="14">
        <f>-G30*F31</f>
        <v>0</v>
      </c>
      <c r="H31" s="14">
        <f>-H30*F31</f>
        <v>0</v>
      </c>
      <c r="I31" s="17"/>
      <c r="J31" s="17"/>
      <c r="K31" s="17"/>
      <c r="L31" s="17"/>
      <c r="M31" s="17"/>
      <c r="N31" s="17"/>
      <c r="O31" s="17"/>
      <c r="P31" s="17"/>
      <c r="Q31" s="22"/>
      <c r="R31" s="17"/>
      <c r="S31" s="17"/>
      <c r="T31" s="17"/>
      <c r="U31" s="11"/>
      <c r="V31" s="11"/>
    </row>
    <row r="32" spans="1:22" ht="12.75">
      <c r="A32" s="16" t="s">
        <v>27</v>
      </c>
      <c r="B32" s="166"/>
      <c r="C32" s="74"/>
      <c r="D32" s="17"/>
      <c r="E32" s="17"/>
      <c r="F32" s="208"/>
      <c r="G32" s="14">
        <f>SUM(G30:G31)</f>
        <v>0</v>
      </c>
      <c r="H32" s="14">
        <f>H30+H31</f>
        <v>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1"/>
      <c r="U32" s="11"/>
      <c r="V32" s="11"/>
    </row>
    <row r="33" spans="8:22" ht="12.75">
      <c r="H33" s="20"/>
      <c r="I33" s="17"/>
      <c r="J33" s="15"/>
      <c r="K33" s="20"/>
      <c r="N33" s="227"/>
      <c r="O33" s="227"/>
      <c r="P33" s="234"/>
      <c r="Q33" s="234"/>
      <c r="R33" s="233"/>
      <c r="S33" s="17"/>
      <c r="T33" s="17"/>
      <c r="U33" s="17"/>
      <c r="V33" s="17"/>
    </row>
    <row r="34" spans="1:22" ht="12.75" hidden="1">
      <c r="A34" s="16" t="s">
        <v>28</v>
      </c>
      <c r="B34" s="14"/>
      <c r="C34" s="17"/>
      <c r="D34" s="17"/>
      <c r="E34" s="17"/>
      <c r="F34" s="14"/>
      <c r="G34" s="14">
        <f>G25+G32</f>
        <v>0</v>
      </c>
      <c r="H34" s="14">
        <f>H25+H32</f>
        <v>0</v>
      </c>
      <c r="I34" s="17"/>
      <c r="J34" s="74"/>
      <c r="K34" s="74"/>
      <c r="L34" s="17"/>
      <c r="M34" s="17"/>
      <c r="N34" s="17"/>
      <c r="O34" s="17"/>
      <c r="P34" s="17"/>
      <c r="Q34" s="17"/>
      <c r="R34" s="17"/>
      <c r="S34" s="17"/>
      <c r="T34" s="11"/>
      <c r="U34" s="11"/>
      <c r="V34" s="11"/>
    </row>
    <row r="35" spans="1:22" ht="12.75" hidden="1">
      <c r="A35" s="2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2"/>
      <c r="N35" s="17"/>
      <c r="O35" s="17"/>
      <c r="P35" s="17"/>
      <c r="Q35" s="17"/>
      <c r="R35" s="17"/>
      <c r="S35" s="17"/>
      <c r="T35" s="11"/>
      <c r="U35" s="11"/>
      <c r="V35" s="11"/>
    </row>
    <row r="36" spans="1:22" ht="12.75" hidden="1">
      <c r="A36" s="19" t="s">
        <v>29</v>
      </c>
      <c r="B36" s="24" t="s">
        <v>16</v>
      </c>
      <c r="C36" s="126"/>
      <c r="D36" s="126"/>
      <c r="E36" s="126"/>
      <c r="F36" s="24" t="s">
        <v>20</v>
      </c>
      <c r="G36" s="15" t="s">
        <v>18</v>
      </c>
      <c r="H36" s="15" t="s">
        <v>19</v>
      </c>
      <c r="I36" s="117"/>
      <c r="J36" s="117"/>
      <c r="K36" s="117"/>
      <c r="M36" s="17"/>
      <c r="N36" s="17"/>
      <c r="O36" s="117"/>
      <c r="Q36" s="126"/>
      <c r="R36" s="117"/>
      <c r="S36" s="117"/>
      <c r="T36" s="11"/>
      <c r="U36" s="11"/>
      <c r="V36" s="11"/>
    </row>
    <row r="37" spans="1:22" ht="12.75" hidden="1">
      <c r="A37" s="19" t="s">
        <v>30</v>
      </c>
      <c r="B37" s="25">
        <v>0</v>
      </c>
      <c r="C37" s="97"/>
      <c r="D37" s="97"/>
      <c r="E37" s="97"/>
      <c r="F37" s="26">
        <v>0</v>
      </c>
      <c r="G37" s="25">
        <f>B37*F37</f>
        <v>0</v>
      </c>
      <c r="H37" s="14">
        <f>G37*12</f>
        <v>0</v>
      </c>
      <c r="I37" s="17"/>
      <c r="J37" s="17"/>
      <c r="K37" s="17"/>
      <c r="M37" s="17"/>
      <c r="N37" s="17"/>
      <c r="O37" s="17"/>
      <c r="Q37" s="132"/>
      <c r="R37" s="97"/>
      <c r="S37" s="17"/>
      <c r="T37" s="11"/>
      <c r="U37" s="11"/>
      <c r="V37" s="11"/>
    </row>
    <row r="38" spans="1:22" ht="12.75" hidden="1">
      <c r="A38" s="19" t="s">
        <v>31</v>
      </c>
      <c r="F38" s="27">
        <v>0</v>
      </c>
      <c r="G38" s="25">
        <f>-G37*F38</f>
        <v>0</v>
      </c>
      <c r="H38" s="25">
        <f>-H37*F38</f>
        <v>0</v>
      </c>
      <c r="I38" s="97"/>
      <c r="J38" s="97"/>
      <c r="K38" s="97"/>
      <c r="M38" s="17"/>
      <c r="N38" s="17"/>
      <c r="O38" s="97"/>
      <c r="Q38" s="133"/>
      <c r="R38" s="97"/>
      <c r="S38" s="97"/>
      <c r="T38" s="11"/>
      <c r="U38" s="11"/>
      <c r="V38" s="11"/>
    </row>
    <row r="39" spans="1:22" ht="12.75" hidden="1">
      <c r="A39" s="19" t="s">
        <v>32</v>
      </c>
      <c r="B39" s="28"/>
      <c r="C39" s="43"/>
      <c r="D39" s="43"/>
      <c r="E39" s="43"/>
      <c r="F39" s="28"/>
      <c r="G39" s="25">
        <f>SUM(G37:G38)</f>
        <v>0</v>
      </c>
      <c r="H39" s="25">
        <f>SUM(H37:H38)</f>
        <v>0</v>
      </c>
      <c r="I39" s="97"/>
      <c r="J39" s="97"/>
      <c r="K39" s="97"/>
      <c r="L39" s="29"/>
      <c r="M39" s="17"/>
      <c r="N39" s="17"/>
      <c r="O39" s="97"/>
      <c r="Q39" s="43"/>
      <c r="R39" s="97"/>
      <c r="S39" s="97"/>
      <c r="T39" s="11"/>
      <c r="U39" s="11"/>
      <c r="V39" s="11"/>
    </row>
    <row r="40" spans="1:22" ht="12.75" hidden="1">
      <c r="A40" s="19"/>
      <c r="B40" s="28"/>
      <c r="C40" s="43"/>
      <c r="D40" s="43"/>
      <c r="E40" s="43"/>
      <c r="F40" s="28"/>
      <c r="G40" s="28"/>
      <c r="L40" s="29"/>
      <c r="M40" s="17"/>
      <c r="N40" s="17"/>
      <c r="O40" s="11"/>
      <c r="Q40" s="43"/>
      <c r="R40" s="43"/>
      <c r="S40" s="11"/>
      <c r="T40" s="11"/>
      <c r="U40" s="11"/>
      <c r="V40" s="11"/>
    </row>
    <row r="41" spans="1:22" ht="12.75" hidden="1">
      <c r="A41" s="19"/>
      <c r="B41" s="30" t="s">
        <v>33</v>
      </c>
      <c r="C41" s="127"/>
      <c r="D41" s="127"/>
      <c r="E41" s="127"/>
      <c r="F41" s="30" t="s">
        <v>34</v>
      </c>
      <c r="G41" s="15" t="s">
        <v>18</v>
      </c>
      <c r="H41" s="15" t="s">
        <v>19</v>
      </c>
      <c r="I41" s="117"/>
      <c r="J41" s="117"/>
      <c r="K41" s="117"/>
      <c r="M41" s="17"/>
      <c r="N41" s="17"/>
      <c r="O41" s="117"/>
      <c r="Q41" s="127"/>
      <c r="R41" s="117"/>
      <c r="S41" s="117"/>
      <c r="T41" s="11"/>
      <c r="U41" s="11"/>
      <c r="V41" s="11"/>
    </row>
    <row r="42" spans="1:22" ht="12.75" hidden="1">
      <c r="A42" s="19" t="s">
        <v>35</v>
      </c>
      <c r="B42" s="31">
        <v>0</v>
      </c>
      <c r="C42" s="64"/>
      <c r="D42" s="64"/>
      <c r="E42" s="64"/>
      <c r="F42" s="25" t="s">
        <v>26</v>
      </c>
      <c r="G42" s="25">
        <v>0</v>
      </c>
      <c r="H42" s="14">
        <f>G42*12</f>
        <v>0</v>
      </c>
      <c r="I42" s="123"/>
      <c r="J42" s="17"/>
      <c r="K42" s="17"/>
      <c r="M42" s="22"/>
      <c r="N42" s="17"/>
      <c r="O42" s="17"/>
      <c r="Q42" s="132"/>
      <c r="R42" s="97"/>
      <c r="S42" s="17"/>
      <c r="T42" s="11"/>
      <c r="U42" s="11"/>
      <c r="V42" s="11"/>
    </row>
    <row r="43" spans="1:22" ht="12.75" hidden="1">
      <c r="A43" s="19" t="s">
        <v>22</v>
      </c>
      <c r="B43" s="98"/>
      <c r="F43" s="27">
        <v>0.1</v>
      </c>
      <c r="G43" s="14">
        <f>-G42*F43</f>
        <v>0</v>
      </c>
      <c r="H43" s="14">
        <f>-H42*F43</f>
        <v>0</v>
      </c>
      <c r="I43" s="17"/>
      <c r="J43" s="17"/>
      <c r="K43" s="17"/>
      <c r="M43" s="21"/>
      <c r="N43" s="17"/>
      <c r="O43" s="17"/>
      <c r="Q43" s="133"/>
      <c r="R43" s="17"/>
      <c r="S43" s="17"/>
      <c r="T43" s="11"/>
      <c r="U43" s="11"/>
      <c r="V43" s="11"/>
    </row>
    <row r="44" spans="1:22" ht="12.75" hidden="1">
      <c r="A44" s="19" t="s">
        <v>36</v>
      </c>
      <c r="B44" s="28"/>
      <c r="C44" s="43"/>
      <c r="D44" s="43"/>
      <c r="E44" s="43"/>
      <c r="F44" s="28"/>
      <c r="G44" s="25">
        <f>G42+G43</f>
        <v>0</v>
      </c>
      <c r="H44" s="25">
        <f>H42+H43</f>
        <v>0</v>
      </c>
      <c r="I44" s="97"/>
      <c r="J44" s="97"/>
      <c r="K44" s="97"/>
      <c r="M44" s="22"/>
      <c r="N44" s="17"/>
      <c r="O44" s="97"/>
      <c r="Q44" s="43"/>
      <c r="R44" s="97"/>
      <c r="S44" s="97"/>
      <c r="T44" s="11"/>
      <c r="U44" s="11"/>
      <c r="V44" s="11"/>
    </row>
    <row r="45" spans="1:22" ht="12.75" hidden="1">
      <c r="A45" s="19" t="s">
        <v>37</v>
      </c>
      <c r="B45" s="98"/>
      <c r="F45" s="26">
        <v>0</v>
      </c>
      <c r="G45" s="25">
        <f>-F45*B42</f>
        <v>0</v>
      </c>
      <c r="H45" s="14">
        <f>G45*12</f>
        <v>0</v>
      </c>
      <c r="I45" s="17"/>
      <c r="J45" s="17"/>
      <c r="K45" s="17"/>
      <c r="M45" s="17"/>
      <c r="N45" s="17"/>
      <c r="O45" s="17"/>
      <c r="Q45" s="132"/>
      <c r="R45" s="97"/>
      <c r="S45" s="17"/>
      <c r="T45" s="11"/>
      <c r="U45" s="11"/>
      <c r="V45" s="11"/>
    </row>
    <row r="46" spans="1:22" ht="12.75" hidden="1">
      <c r="A46" s="19" t="s">
        <v>38</v>
      </c>
      <c r="B46" s="28"/>
      <c r="C46" s="43"/>
      <c r="D46" s="43"/>
      <c r="E46" s="43"/>
      <c r="F46" s="28"/>
      <c r="G46" s="25">
        <f>G44+G45</f>
        <v>0</v>
      </c>
      <c r="H46" s="25">
        <f>H44+H45</f>
        <v>0</v>
      </c>
      <c r="I46" s="97"/>
      <c r="J46" s="97"/>
      <c r="K46" s="97"/>
      <c r="M46" s="11"/>
      <c r="N46" s="17"/>
      <c r="O46" s="97"/>
      <c r="Q46" s="43"/>
      <c r="R46" s="97"/>
      <c r="S46" s="97"/>
      <c r="T46" s="11"/>
      <c r="U46" s="11"/>
      <c r="V46" s="11"/>
    </row>
    <row r="47" spans="7:22" ht="12.75" hidden="1">
      <c r="G47" s="32"/>
      <c r="H47" s="32"/>
      <c r="I47" s="35"/>
      <c r="J47" s="32"/>
      <c r="K47" s="32"/>
      <c r="M47" s="11"/>
      <c r="N47" s="35"/>
      <c r="O47" s="35"/>
      <c r="Q47" s="11"/>
      <c r="R47" s="35"/>
      <c r="S47" s="35"/>
      <c r="T47" s="11"/>
      <c r="U47" s="11"/>
      <c r="V47" s="11"/>
    </row>
    <row r="48" spans="1:22" ht="12.75" hidden="1">
      <c r="A48" s="19" t="s">
        <v>72</v>
      </c>
      <c r="B48" s="28"/>
      <c r="C48" s="43"/>
      <c r="D48" s="43"/>
      <c r="E48" s="43"/>
      <c r="F48" s="28"/>
      <c r="G48" s="25" t="e">
        <f>+H48/B19</f>
        <v>#DIV/0!</v>
      </c>
      <c r="H48" s="25">
        <v>0</v>
      </c>
      <c r="I48" s="97"/>
      <c r="J48" s="25"/>
      <c r="K48" s="25"/>
      <c r="L48" s="33"/>
      <c r="M48" s="43"/>
      <c r="N48" s="97"/>
      <c r="O48" s="97"/>
      <c r="Q48" s="43"/>
      <c r="R48" s="97"/>
      <c r="S48" s="97"/>
      <c r="T48" s="11"/>
      <c r="U48" s="11"/>
      <c r="V48" s="11"/>
    </row>
    <row r="49" spans="1:22" ht="12.75" hidden="1">
      <c r="A49" s="11"/>
      <c r="B49" s="43"/>
      <c r="C49" s="43"/>
      <c r="D49" s="43"/>
      <c r="E49" s="43"/>
      <c r="F49" s="43"/>
      <c r="G49" s="97"/>
      <c r="H49" s="97"/>
      <c r="I49" s="97"/>
      <c r="J49" s="97"/>
      <c r="K49" s="97"/>
      <c r="L49" s="33"/>
      <c r="M49" s="17"/>
      <c r="N49" s="97"/>
      <c r="O49" s="97"/>
      <c r="Q49" s="43"/>
      <c r="R49" s="17"/>
      <c r="S49" s="97"/>
      <c r="T49" s="11"/>
      <c r="U49" s="11"/>
      <c r="V49" s="11"/>
    </row>
    <row r="50" spans="1:22" ht="12.75">
      <c r="A50" s="19" t="s">
        <v>40</v>
      </c>
      <c r="B50" s="28"/>
      <c r="C50" s="43"/>
      <c r="D50" s="43"/>
      <c r="E50" s="43"/>
      <c r="F50" s="28"/>
      <c r="G50" s="148">
        <f>G25+G32</f>
        <v>0</v>
      </c>
      <c r="H50" s="148">
        <f>H25+H32</f>
        <v>0</v>
      </c>
      <c r="I50" s="97"/>
      <c r="J50" s="25"/>
      <c r="K50" s="25"/>
      <c r="L50" s="33"/>
      <c r="M50" s="17"/>
      <c r="N50" s="97"/>
      <c r="O50" s="97"/>
      <c r="Q50" s="43"/>
      <c r="R50" s="235"/>
      <c r="S50" s="236"/>
      <c r="T50" s="11"/>
      <c r="U50" s="11"/>
      <c r="V50" s="11"/>
    </row>
    <row r="51" spans="11:22" ht="12.75">
      <c r="K51" s="13"/>
      <c r="M51" s="11"/>
      <c r="N51" s="11"/>
      <c r="O51" s="11"/>
      <c r="Q51" s="11"/>
      <c r="R51" s="11"/>
      <c r="S51" s="11"/>
      <c r="T51" s="11"/>
      <c r="U51" s="11"/>
      <c r="V51" s="11"/>
    </row>
    <row r="52" spans="1:22" ht="12.75">
      <c r="A52" s="14" t="s">
        <v>41</v>
      </c>
      <c r="B52" s="14"/>
      <c r="C52" s="17"/>
      <c r="D52" s="17"/>
      <c r="E52" s="17"/>
      <c r="F52" s="15" t="s">
        <v>42</v>
      </c>
      <c r="G52" s="15" t="s">
        <v>20</v>
      </c>
      <c r="H52" s="15" t="s">
        <v>19</v>
      </c>
      <c r="I52" s="117"/>
      <c r="J52" s="15"/>
      <c r="K52" s="15"/>
      <c r="L52" s="17"/>
      <c r="M52" s="117"/>
      <c r="N52" s="117"/>
      <c r="O52" s="117"/>
      <c r="P52" s="17"/>
      <c r="Q52" s="117"/>
      <c r="R52" s="117"/>
      <c r="S52" s="117"/>
      <c r="T52" s="11"/>
      <c r="U52" s="11"/>
      <c r="V52" s="11"/>
    </row>
    <row r="53" spans="1:22" ht="12.75">
      <c r="A53" s="399"/>
      <c r="B53" s="18"/>
      <c r="C53" s="17"/>
      <c r="D53" s="17"/>
      <c r="E53" s="17"/>
      <c r="F53" s="18" t="e">
        <f aca="true" t="shared" si="3" ref="F53:F74">H53/$H$34</f>
        <v>#DIV/0!</v>
      </c>
      <c r="G53" s="14">
        <f>H53/27</f>
        <v>0</v>
      </c>
      <c r="H53" s="426">
        <v>0</v>
      </c>
      <c r="I53" s="17"/>
      <c r="J53" s="14"/>
      <c r="K53" s="74"/>
      <c r="L53" s="17"/>
      <c r="M53" s="17"/>
      <c r="N53" s="17"/>
      <c r="O53" s="17"/>
      <c r="P53" s="17"/>
      <c r="Q53" s="22"/>
      <c r="R53" s="17"/>
      <c r="S53" s="17"/>
      <c r="T53" s="11"/>
      <c r="U53" s="11"/>
      <c r="V53" s="11"/>
    </row>
    <row r="54" spans="1:22" ht="12.75">
      <c r="A54" s="399"/>
      <c r="B54" s="18"/>
      <c r="C54" s="17"/>
      <c r="D54" s="17"/>
      <c r="E54" s="17"/>
      <c r="F54" s="18" t="e">
        <f t="shared" si="3"/>
        <v>#DIV/0!</v>
      </c>
      <c r="G54" s="14">
        <f aca="true" t="shared" si="4" ref="G54:G74">H54/27</f>
        <v>0</v>
      </c>
      <c r="H54" s="426"/>
      <c r="I54" s="17"/>
      <c r="J54" s="14"/>
      <c r="K54" s="74"/>
      <c r="L54" s="17"/>
      <c r="M54" s="17"/>
      <c r="N54" s="17"/>
      <c r="O54" s="17"/>
      <c r="P54" s="17"/>
      <c r="Q54" s="22"/>
      <c r="R54" s="17"/>
      <c r="S54" s="17"/>
      <c r="T54" s="11"/>
      <c r="U54" s="11"/>
      <c r="V54" s="11"/>
    </row>
    <row r="55" spans="1:22" ht="12.75">
      <c r="A55" s="399"/>
      <c r="B55" s="14"/>
      <c r="C55" s="17"/>
      <c r="D55" s="17"/>
      <c r="E55" s="17"/>
      <c r="F55" s="18" t="e">
        <f t="shared" si="3"/>
        <v>#DIV/0!</v>
      </c>
      <c r="G55" s="14">
        <f t="shared" si="4"/>
        <v>0</v>
      </c>
      <c r="H55" s="426"/>
      <c r="I55" s="17"/>
      <c r="J55" s="14"/>
      <c r="K55" s="74"/>
      <c r="L55" s="17"/>
      <c r="M55" s="17"/>
      <c r="N55" s="17"/>
      <c r="O55" s="17"/>
      <c r="P55" s="17"/>
      <c r="Q55" s="22"/>
      <c r="R55" s="17"/>
      <c r="S55" s="17"/>
      <c r="T55" s="11"/>
      <c r="U55" s="11"/>
      <c r="V55" s="11"/>
    </row>
    <row r="56" spans="1:22" ht="12.75">
      <c r="A56" s="399"/>
      <c r="B56" s="14"/>
      <c r="C56" s="17"/>
      <c r="D56" s="17"/>
      <c r="E56" s="17"/>
      <c r="F56" s="18" t="e">
        <f t="shared" si="3"/>
        <v>#DIV/0!</v>
      </c>
      <c r="G56" s="14">
        <f t="shared" si="4"/>
        <v>0</v>
      </c>
      <c r="H56" s="426"/>
      <c r="I56" s="17"/>
      <c r="J56" s="14"/>
      <c r="K56" s="74"/>
      <c r="L56" s="17"/>
      <c r="M56" s="17"/>
      <c r="N56" s="17"/>
      <c r="O56" s="17"/>
      <c r="P56" s="17"/>
      <c r="Q56" s="22"/>
      <c r="R56" s="17"/>
      <c r="S56" s="17"/>
      <c r="T56" s="11"/>
      <c r="U56" s="11"/>
      <c r="V56" s="11"/>
    </row>
    <row r="57" spans="1:22" ht="12.75">
      <c r="A57" s="399"/>
      <c r="B57" s="14"/>
      <c r="C57" s="17"/>
      <c r="D57" s="17"/>
      <c r="E57" s="17"/>
      <c r="F57" s="18" t="e">
        <f t="shared" si="3"/>
        <v>#DIV/0!</v>
      </c>
      <c r="G57" s="14">
        <f t="shared" si="4"/>
        <v>0</v>
      </c>
      <c r="H57" s="426"/>
      <c r="I57" s="17"/>
      <c r="J57" s="14"/>
      <c r="K57" s="74"/>
      <c r="L57" s="17"/>
      <c r="M57" s="17"/>
      <c r="N57" s="17"/>
      <c r="O57" s="17"/>
      <c r="P57" s="17"/>
      <c r="Q57" s="22"/>
      <c r="R57" s="17"/>
      <c r="S57" s="17"/>
      <c r="T57" s="11"/>
      <c r="U57" s="11"/>
      <c r="V57" s="11"/>
    </row>
    <row r="58" spans="1:22" ht="12.75">
      <c r="A58" s="399"/>
      <c r="B58" s="14"/>
      <c r="C58" s="17"/>
      <c r="D58" s="17"/>
      <c r="E58" s="17"/>
      <c r="F58" s="18" t="e">
        <f t="shared" si="3"/>
        <v>#DIV/0!</v>
      </c>
      <c r="G58" s="14">
        <f t="shared" si="4"/>
        <v>0</v>
      </c>
      <c r="H58" s="426"/>
      <c r="I58" s="17"/>
      <c r="J58" s="14"/>
      <c r="K58" s="74"/>
      <c r="L58" s="17"/>
      <c r="M58" s="17"/>
      <c r="N58" s="17"/>
      <c r="O58" s="17"/>
      <c r="P58" s="17"/>
      <c r="Q58" s="22"/>
      <c r="R58" s="17"/>
      <c r="S58" s="17"/>
      <c r="T58" s="11"/>
      <c r="U58" s="11"/>
      <c r="V58" s="11"/>
    </row>
    <row r="59" spans="1:22" ht="12.75">
      <c r="A59" s="399"/>
      <c r="B59" s="14"/>
      <c r="C59" s="17"/>
      <c r="D59" s="17"/>
      <c r="E59" s="17"/>
      <c r="F59" s="18" t="e">
        <f t="shared" si="3"/>
        <v>#DIV/0!</v>
      </c>
      <c r="G59" s="14">
        <f t="shared" si="4"/>
        <v>0</v>
      </c>
      <c r="H59" s="426"/>
      <c r="I59" s="17"/>
      <c r="J59" s="14"/>
      <c r="K59" s="74"/>
      <c r="L59" s="17"/>
      <c r="M59" s="17"/>
      <c r="N59" s="17"/>
      <c r="O59" s="17"/>
      <c r="P59" s="17"/>
      <c r="Q59" s="22"/>
      <c r="R59" s="17"/>
      <c r="S59" s="17"/>
      <c r="T59" s="11"/>
      <c r="U59" s="11"/>
      <c r="V59" s="11"/>
    </row>
    <row r="60" spans="1:22" ht="12.75">
      <c r="A60" s="399"/>
      <c r="B60" s="14"/>
      <c r="C60" s="17"/>
      <c r="D60" s="17"/>
      <c r="E60" s="17"/>
      <c r="F60" s="18" t="e">
        <f t="shared" si="3"/>
        <v>#DIV/0!</v>
      </c>
      <c r="G60" s="14">
        <f t="shared" si="4"/>
        <v>0</v>
      </c>
      <c r="H60" s="426"/>
      <c r="I60" s="17"/>
      <c r="J60" s="14"/>
      <c r="K60" s="74"/>
      <c r="L60" s="17"/>
      <c r="M60" s="17"/>
      <c r="N60" s="17"/>
      <c r="O60" s="17"/>
      <c r="P60" s="17"/>
      <c r="Q60" s="22"/>
      <c r="R60" s="17"/>
      <c r="S60" s="17"/>
      <c r="T60" s="11"/>
      <c r="U60" s="11"/>
      <c r="V60" s="11"/>
    </row>
    <row r="61" spans="1:22" ht="12.75">
      <c r="A61" s="399"/>
      <c r="B61" s="14"/>
      <c r="C61" s="17"/>
      <c r="D61" s="17"/>
      <c r="E61" s="17"/>
      <c r="F61" s="18" t="e">
        <f t="shared" si="3"/>
        <v>#DIV/0!</v>
      </c>
      <c r="G61" s="14">
        <f t="shared" si="4"/>
        <v>0</v>
      </c>
      <c r="H61" s="426"/>
      <c r="I61" s="17"/>
      <c r="J61" s="14"/>
      <c r="K61" s="74"/>
      <c r="L61" s="17"/>
      <c r="M61" s="17"/>
      <c r="N61" s="17"/>
      <c r="O61" s="17"/>
      <c r="P61" s="17"/>
      <c r="Q61" s="22"/>
      <c r="R61" s="17"/>
      <c r="S61" s="17"/>
      <c r="T61" s="11"/>
      <c r="U61" s="11"/>
      <c r="V61" s="11"/>
    </row>
    <row r="62" spans="1:22" ht="12.75">
      <c r="A62" s="399"/>
      <c r="B62" s="14"/>
      <c r="C62" s="17"/>
      <c r="D62" s="17"/>
      <c r="E62" s="17"/>
      <c r="F62" s="18" t="e">
        <f t="shared" si="3"/>
        <v>#DIV/0!</v>
      </c>
      <c r="G62" s="14">
        <f t="shared" si="4"/>
        <v>0</v>
      </c>
      <c r="H62" s="426"/>
      <c r="I62" s="17"/>
      <c r="J62" s="14"/>
      <c r="K62" s="74"/>
      <c r="L62" s="17"/>
      <c r="M62" s="17"/>
      <c r="N62" s="17"/>
      <c r="O62" s="17"/>
      <c r="P62" s="17"/>
      <c r="Q62" s="22"/>
      <c r="R62" s="17"/>
      <c r="S62" s="17"/>
      <c r="T62" s="11"/>
      <c r="U62" s="11"/>
      <c r="V62" s="11"/>
    </row>
    <row r="63" spans="1:22" ht="12.75">
      <c r="A63" s="399"/>
      <c r="B63" s="14"/>
      <c r="C63" s="17"/>
      <c r="D63" s="17"/>
      <c r="E63" s="17"/>
      <c r="F63" s="18" t="e">
        <f t="shared" si="3"/>
        <v>#DIV/0!</v>
      </c>
      <c r="G63" s="14">
        <f t="shared" si="4"/>
        <v>0</v>
      </c>
      <c r="H63" s="426"/>
      <c r="I63" s="17"/>
      <c r="J63" s="14"/>
      <c r="K63" s="74"/>
      <c r="L63" s="17"/>
      <c r="M63" s="17"/>
      <c r="N63" s="17"/>
      <c r="O63" s="17"/>
      <c r="P63" s="17"/>
      <c r="Q63" s="22"/>
      <c r="R63" s="17"/>
      <c r="S63" s="17"/>
      <c r="T63" s="11"/>
      <c r="U63" s="11"/>
      <c r="V63" s="11"/>
    </row>
    <row r="64" spans="1:22" ht="12.75">
      <c r="A64" s="399"/>
      <c r="B64" s="14"/>
      <c r="C64" s="17"/>
      <c r="D64" s="17"/>
      <c r="E64" s="17"/>
      <c r="F64" s="18" t="e">
        <f t="shared" si="3"/>
        <v>#DIV/0!</v>
      </c>
      <c r="G64" s="14">
        <f t="shared" si="4"/>
        <v>0</v>
      </c>
      <c r="H64" s="426"/>
      <c r="I64" s="17"/>
      <c r="J64" s="14"/>
      <c r="K64" s="74"/>
      <c r="L64" s="17"/>
      <c r="M64" s="17"/>
      <c r="N64" s="17"/>
      <c r="O64" s="17"/>
      <c r="P64" s="17"/>
      <c r="Q64" s="22"/>
      <c r="R64" s="17"/>
      <c r="S64" s="17"/>
      <c r="T64" s="11"/>
      <c r="U64" s="11"/>
      <c r="V64" s="11"/>
    </row>
    <row r="65" spans="1:22" ht="12.75">
      <c r="A65" s="399"/>
      <c r="B65" s="14"/>
      <c r="C65" s="17"/>
      <c r="D65" s="17"/>
      <c r="E65" s="17"/>
      <c r="F65" s="18" t="e">
        <f t="shared" si="3"/>
        <v>#DIV/0!</v>
      </c>
      <c r="G65" s="14">
        <f t="shared" si="4"/>
        <v>0</v>
      </c>
      <c r="H65" s="426"/>
      <c r="I65" s="17"/>
      <c r="J65" s="14"/>
      <c r="K65" s="74"/>
      <c r="L65" s="17"/>
      <c r="M65" s="17"/>
      <c r="N65" s="17"/>
      <c r="O65" s="17"/>
      <c r="P65" s="17"/>
      <c r="Q65" s="22"/>
      <c r="R65" s="17"/>
      <c r="S65" s="17"/>
      <c r="T65" s="11"/>
      <c r="U65" s="11"/>
      <c r="V65" s="11"/>
    </row>
    <row r="66" spans="1:22" ht="12.75">
      <c r="A66" s="399"/>
      <c r="B66" s="14"/>
      <c r="C66" s="17"/>
      <c r="D66" s="17"/>
      <c r="E66" s="17"/>
      <c r="F66" s="18" t="e">
        <f t="shared" si="3"/>
        <v>#DIV/0!</v>
      </c>
      <c r="G66" s="14">
        <f t="shared" si="4"/>
        <v>0</v>
      </c>
      <c r="H66" s="426"/>
      <c r="I66" s="17"/>
      <c r="J66" s="14"/>
      <c r="K66" s="74"/>
      <c r="L66" s="17"/>
      <c r="M66" s="17"/>
      <c r="N66" s="17"/>
      <c r="O66" s="17"/>
      <c r="P66" s="17"/>
      <c r="Q66" s="22"/>
      <c r="R66" s="17"/>
      <c r="S66" s="17"/>
      <c r="T66" s="11"/>
      <c r="U66" s="11"/>
      <c r="V66" s="11"/>
    </row>
    <row r="67" spans="1:22" ht="12.75">
      <c r="A67" s="399"/>
      <c r="B67" s="14"/>
      <c r="C67" s="17"/>
      <c r="D67" s="17"/>
      <c r="E67" s="17"/>
      <c r="F67" s="18" t="e">
        <f t="shared" si="3"/>
        <v>#DIV/0!</v>
      </c>
      <c r="G67" s="14">
        <f t="shared" si="4"/>
        <v>0</v>
      </c>
      <c r="H67" s="426"/>
      <c r="I67" s="17"/>
      <c r="J67" s="14"/>
      <c r="K67" s="74"/>
      <c r="L67" s="17"/>
      <c r="M67" s="17"/>
      <c r="N67" s="17"/>
      <c r="O67" s="17"/>
      <c r="P67" s="17"/>
      <c r="Q67" s="22"/>
      <c r="R67" s="17"/>
      <c r="S67" s="17"/>
      <c r="T67" s="11"/>
      <c r="U67" s="11"/>
      <c r="V67" s="11"/>
    </row>
    <row r="68" spans="1:22" ht="12.75">
      <c r="A68" s="399"/>
      <c r="B68" s="14"/>
      <c r="C68" s="17"/>
      <c r="D68" s="17"/>
      <c r="E68" s="17"/>
      <c r="F68" s="18" t="e">
        <f t="shared" si="3"/>
        <v>#DIV/0!</v>
      </c>
      <c r="G68" s="14">
        <f t="shared" si="4"/>
        <v>0</v>
      </c>
      <c r="H68" s="426"/>
      <c r="I68" s="17"/>
      <c r="J68" s="14"/>
      <c r="K68" s="74"/>
      <c r="L68" s="17"/>
      <c r="M68" s="17"/>
      <c r="N68" s="17"/>
      <c r="O68" s="17"/>
      <c r="P68" s="17"/>
      <c r="Q68" s="22"/>
      <c r="R68" s="17"/>
      <c r="S68" s="17"/>
      <c r="T68" s="11"/>
      <c r="U68" s="11"/>
      <c r="V68" s="11"/>
    </row>
    <row r="69" spans="1:22" ht="12.75">
      <c r="A69" s="399"/>
      <c r="B69" s="14"/>
      <c r="C69" s="17"/>
      <c r="D69" s="17"/>
      <c r="E69" s="17"/>
      <c r="F69" s="18" t="e">
        <f t="shared" si="3"/>
        <v>#DIV/0!</v>
      </c>
      <c r="G69" s="14">
        <f t="shared" si="4"/>
        <v>0</v>
      </c>
      <c r="H69" s="426"/>
      <c r="I69" s="17"/>
      <c r="J69" s="14"/>
      <c r="K69" s="74"/>
      <c r="L69" s="17"/>
      <c r="M69" s="17"/>
      <c r="N69" s="17"/>
      <c r="O69" s="17"/>
      <c r="P69" s="17"/>
      <c r="Q69" s="22"/>
      <c r="R69" s="17"/>
      <c r="S69" s="17"/>
      <c r="T69" s="11"/>
      <c r="U69" s="11"/>
      <c r="V69" s="11"/>
    </row>
    <row r="70" spans="1:22" ht="12.75">
      <c r="A70" s="423"/>
      <c r="B70" s="14"/>
      <c r="C70" s="17"/>
      <c r="D70" s="17"/>
      <c r="E70" s="17"/>
      <c r="F70" s="18" t="e">
        <f t="shared" si="3"/>
        <v>#DIV/0!</v>
      </c>
      <c r="G70" s="14">
        <f t="shared" si="4"/>
        <v>0</v>
      </c>
      <c r="H70" s="426"/>
      <c r="I70" s="17"/>
      <c r="J70" s="14"/>
      <c r="K70" s="74"/>
      <c r="L70" s="17"/>
      <c r="M70" s="17"/>
      <c r="N70" s="17"/>
      <c r="O70" s="17"/>
      <c r="P70" s="17"/>
      <c r="Q70" s="22"/>
      <c r="R70" s="17"/>
      <c r="S70" s="17"/>
      <c r="T70" s="11"/>
      <c r="U70" s="11"/>
      <c r="V70" s="11"/>
    </row>
    <row r="71" spans="1:22" ht="12.75">
      <c r="A71" s="424"/>
      <c r="B71" s="23"/>
      <c r="C71" s="17"/>
      <c r="D71" s="17"/>
      <c r="E71" s="17"/>
      <c r="F71" s="18" t="e">
        <f t="shared" si="3"/>
        <v>#DIV/0!</v>
      </c>
      <c r="G71" s="14">
        <f t="shared" si="4"/>
        <v>0</v>
      </c>
      <c r="H71" s="426"/>
      <c r="I71" s="17"/>
      <c r="J71" s="14"/>
      <c r="K71" s="74"/>
      <c r="L71" s="17"/>
      <c r="M71" s="17"/>
      <c r="N71" s="17"/>
      <c r="O71" s="17"/>
      <c r="P71" s="17"/>
      <c r="Q71" s="22"/>
      <c r="R71" s="17"/>
      <c r="S71" s="17"/>
      <c r="T71" s="11"/>
      <c r="U71" s="11"/>
      <c r="V71" s="11"/>
    </row>
    <row r="72" spans="1:22" ht="12.75">
      <c r="A72" s="424"/>
      <c r="B72" s="23"/>
      <c r="C72" s="17"/>
      <c r="D72" s="17"/>
      <c r="E72" s="17"/>
      <c r="F72" s="18" t="e">
        <f t="shared" si="3"/>
        <v>#DIV/0!</v>
      </c>
      <c r="G72" s="14">
        <f t="shared" si="4"/>
        <v>0</v>
      </c>
      <c r="H72" s="426"/>
      <c r="I72" s="17"/>
      <c r="J72" s="14"/>
      <c r="K72" s="74"/>
      <c r="L72" s="17"/>
      <c r="M72" s="17"/>
      <c r="N72" s="17"/>
      <c r="O72" s="17"/>
      <c r="P72" s="17"/>
      <c r="Q72" s="22"/>
      <c r="R72" s="17"/>
      <c r="S72" s="17"/>
      <c r="T72" s="11"/>
      <c r="U72" s="11"/>
      <c r="V72" s="11"/>
    </row>
    <row r="73" spans="1:22" ht="12.75">
      <c r="A73" s="424"/>
      <c r="B73" s="23"/>
      <c r="C73" s="17"/>
      <c r="D73" s="17"/>
      <c r="E73" s="17"/>
      <c r="F73" s="18" t="e">
        <f t="shared" si="3"/>
        <v>#DIV/0!</v>
      </c>
      <c r="G73" s="14">
        <f t="shared" si="4"/>
        <v>0</v>
      </c>
      <c r="H73" s="426"/>
      <c r="I73" s="17"/>
      <c r="J73" s="14"/>
      <c r="K73" s="74"/>
      <c r="L73" s="17"/>
      <c r="M73" s="17"/>
      <c r="N73" s="17"/>
      <c r="O73" s="17"/>
      <c r="P73" s="17"/>
      <c r="Q73" s="22"/>
      <c r="R73" s="17"/>
      <c r="S73" s="17"/>
      <c r="T73" s="11"/>
      <c r="U73" s="11"/>
      <c r="V73" s="11"/>
    </row>
    <row r="74" spans="1:22" ht="12.75">
      <c r="A74" s="425"/>
      <c r="B74" s="285"/>
      <c r="C74" s="17"/>
      <c r="D74" s="17"/>
      <c r="E74" s="17"/>
      <c r="F74" s="18" t="e">
        <f t="shared" si="3"/>
        <v>#DIV/0!</v>
      </c>
      <c r="G74" s="14">
        <f t="shared" si="4"/>
        <v>0</v>
      </c>
      <c r="H74" s="426"/>
      <c r="I74" s="17"/>
      <c r="J74" s="14"/>
      <c r="K74" s="74"/>
      <c r="L74" s="17"/>
      <c r="M74" s="17"/>
      <c r="N74" s="17"/>
      <c r="O74" s="17"/>
      <c r="P74" s="17"/>
      <c r="Q74" s="22"/>
      <c r="R74" s="17"/>
      <c r="S74" s="17"/>
      <c r="T74" s="11"/>
      <c r="U74" s="11"/>
      <c r="V74" s="11"/>
    </row>
    <row r="75" spans="1:22" ht="12.75">
      <c r="A75" s="199" t="s">
        <v>45</v>
      </c>
      <c r="B75" s="169"/>
      <c r="C75" s="17"/>
      <c r="D75" s="17"/>
      <c r="E75" s="17"/>
      <c r="F75" s="431" t="e">
        <f>SUM(F53:F74)</f>
        <v>#DIV/0!</v>
      </c>
      <c r="G75" s="14">
        <f>SUM(G53:G74)</f>
        <v>0</v>
      </c>
      <c r="H75" s="14">
        <f>SUM(H53:H74)</f>
        <v>0</v>
      </c>
      <c r="I75" s="17"/>
      <c r="J75" s="14" t="e">
        <f>K75/$B$19</f>
        <v>#DIV/0!</v>
      </c>
      <c r="K75" s="14">
        <f>SUM(K53:K74)</f>
        <v>0</v>
      </c>
      <c r="L75" s="17"/>
      <c r="M75" s="17"/>
      <c r="N75" s="17"/>
      <c r="O75" s="17"/>
      <c r="P75" s="17"/>
      <c r="Q75" s="22"/>
      <c r="R75" s="17"/>
      <c r="S75" s="17"/>
      <c r="T75" s="11"/>
      <c r="U75" s="11"/>
      <c r="V75" s="11"/>
    </row>
    <row r="76" spans="6:22" ht="12.75">
      <c r="F76" s="22"/>
      <c r="G76" s="17"/>
      <c r="H76" s="17"/>
      <c r="I76" s="17"/>
      <c r="J76" s="17"/>
      <c r="K76" s="17"/>
      <c r="M76" s="17"/>
      <c r="N76" s="17"/>
      <c r="O76" s="17"/>
      <c r="Q76" s="22"/>
      <c r="R76" s="17"/>
      <c r="S76" s="17"/>
      <c r="T76" s="11"/>
      <c r="U76" s="11"/>
      <c r="V76" s="11"/>
    </row>
    <row r="77" spans="1:22" ht="12.75" hidden="1">
      <c r="A77" s="16" t="s">
        <v>26</v>
      </c>
      <c r="B77" s="14"/>
      <c r="C77" s="17"/>
      <c r="D77" s="17"/>
      <c r="E77" s="17"/>
      <c r="F77" s="18" t="e">
        <f>H77/$H$34</f>
        <v>#DIV/0!</v>
      </c>
      <c r="G77" s="14" t="e">
        <f>H77/$B$19</f>
        <v>#DIV/0!</v>
      </c>
      <c r="H77" s="14">
        <f>H34-H75</f>
        <v>0</v>
      </c>
      <c r="I77" s="17"/>
      <c r="J77" s="17"/>
      <c r="K77" s="14">
        <f>K34-K75</f>
        <v>0</v>
      </c>
      <c r="L77" s="17"/>
      <c r="M77" s="17"/>
      <c r="N77" s="17"/>
      <c r="O77" s="17"/>
      <c r="P77" s="17"/>
      <c r="Q77" s="22"/>
      <c r="R77" s="17"/>
      <c r="S77" s="17"/>
      <c r="T77" s="11"/>
      <c r="U77" s="11"/>
      <c r="V77" s="11"/>
    </row>
    <row r="78" spans="1:22" ht="12.75">
      <c r="A78" s="222"/>
      <c r="H78" s="195"/>
      <c r="M78" s="35"/>
      <c r="N78" s="11"/>
      <c r="O78" s="11"/>
      <c r="Q78" s="11"/>
      <c r="R78" s="11"/>
      <c r="S78" s="11"/>
      <c r="T78" s="11"/>
      <c r="U78" s="11"/>
      <c r="V78" s="11"/>
    </row>
    <row r="79" spans="1:22" ht="12.75">
      <c r="A79" s="336"/>
      <c r="H79" s="195"/>
      <c r="M79" s="35"/>
      <c r="N79" s="11"/>
      <c r="O79" s="11"/>
      <c r="Q79" s="11"/>
      <c r="R79" s="11"/>
      <c r="S79" s="11"/>
      <c r="T79" s="11"/>
      <c r="U79" s="11"/>
      <c r="V79" s="11"/>
    </row>
    <row r="80" spans="1:22" ht="12.75">
      <c r="A80" s="19" t="s">
        <v>46</v>
      </c>
      <c r="B80" s="19"/>
      <c r="F80" s="18" t="e">
        <f>H80/$H$34</f>
        <v>#DIV/0!</v>
      </c>
      <c r="G80" s="14" t="e">
        <f>H80/$B$19</f>
        <v>#DIV/0!</v>
      </c>
      <c r="H80" s="149">
        <f>+H50-H75</f>
        <v>0</v>
      </c>
      <c r="I80" s="35"/>
      <c r="J80" s="14" t="e">
        <f>K80/$B$19</f>
        <v>#DIV/0!</v>
      </c>
      <c r="K80" s="149">
        <f>+K50-K75</f>
        <v>0</v>
      </c>
      <c r="L80" s="35"/>
      <c r="M80" s="35"/>
      <c r="N80" s="35"/>
      <c r="O80" s="35"/>
      <c r="Q80" s="11"/>
      <c r="R80" s="35"/>
      <c r="S80" s="35"/>
      <c r="T80" s="11"/>
      <c r="U80" s="11"/>
      <c r="V80" s="11"/>
    </row>
    <row r="81" spans="13:22" ht="21" customHeight="1">
      <c r="M81" s="35"/>
      <c r="N81" s="11"/>
      <c r="O81" s="11"/>
      <c r="Q81" s="11"/>
      <c r="R81" s="11"/>
      <c r="S81" s="11"/>
      <c r="T81" s="11"/>
      <c r="U81" s="11"/>
      <c r="V81" s="11"/>
    </row>
    <row r="82" spans="1:22" ht="12.75">
      <c r="A82" s="44" t="s">
        <v>47</v>
      </c>
      <c r="G82" s="20"/>
      <c r="H82" s="114" t="s">
        <v>26</v>
      </c>
      <c r="I82" s="17"/>
      <c r="J82" s="20"/>
      <c r="K82" s="114" t="s">
        <v>26</v>
      </c>
      <c r="M82" s="143"/>
      <c r="N82" s="131"/>
      <c r="O82" s="17"/>
      <c r="Q82" s="11"/>
      <c r="R82" s="11"/>
      <c r="S82" s="21"/>
      <c r="T82" s="11"/>
      <c r="U82" s="11"/>
      <c r="V82" s="11"/>
    </row>
    <row r="83" spans="1:22" ht="12.75">
      <c r="A83" s="36" t="s">
        <v>26</v>
      </c>
      <c r="H83" s="115"/>
      <c r="M83" s="142"/>
      <c r="N83" s="124"/>
      <c r="O83" s="17"/>
      <c r="Q83" s="11"/>
      <c r="R83" s="11"/>
      <c r="S83" s="11"/>
      <c r="T83" s="11"/>
      <c r="U83" s="11"/>
      <c r="V83" s="11"/>
    </row>
    <row r="84" spans="1:22" ht="12.75">
      <c r="A84" s="109" t="s">
        <v>48</v>
      </c>
      <c r="B84" s="118"/>
      <c r="H84" s="427">
        <v>0</v>
      </c>
      <c r="M84" s="35"/>
      <c r="N84" s="35"/>
      <c r="O84" s="11"/>
      <c r="Q84" s="11"/>
      <c r="R84" s="11"/>
      <c r="S84" s="11"/>
      <c r="T84" s="17"/>
      <c r="U84" s="11"/>
      <c r="V84" s="11"/>
    </row>
    <row r="85" spans="1:22" ht="12.75">
      <c r="A85" s="109" t="s">
        <v>132</v>
      </c>
      <c r="B85" s="118"/>
      <c r="H85" s="428">
        <v>0</v>
      </c>
      <c r="L85" s="35"/>
      <c r="M85" s="96"/>
      <c r="N85" s="96"/>
      <c r="O85" s="11"/>
      <c r="Q85" s="11"/>
      <c r="R85" s="11"/>
      <c r="S85" s="11"/>
      <c r="T85" s="22"/>
      <c r="U85" s="11"/>
      <c r="V85" s="11"/>
    </row>
    <row r="86" spans="1:22" ht="12.75">
      <c r="A86" s="110" t="s">
        <v>177</v>
      </c>
      <c r="B86" s="120"/>
      <c r="H86" s="427">
        <v>0</v>
      </c>
      <c r="M86" s="35"/>
      <c r="N86" s="35"/>
      <c r="O86" s="11"/>
      <c r="Q86" s="11"/>
      <c r="R86" s="11"/>
      <c r="S86" s="11"/>
      <c r="T86" s="17"/>
      <c r="U86" s="11"/>
      <c r="V86" s="11"/>
    </row>
    <row r="87" spans="1:22" ht="12.75">
      <c r="A87" s="109" t="s">
        <v>49</v>
      </c>
      <c r="B87" s="120"/>
      <c r="H87" s="221" t="e">
        <f>(PMT(H85/12,H86*12,-H84)*12)</f>
        <v>#DIV/0!</v>
      </c>
      <c r="L87" s="38"/>
      <c r="M87" s="57"/>
      <c r="N87" s="35"/>
      <c r="O87" s="11"/>
      <c r="Q87" s="11"/>
      <c r="R87" s="11"/>
      <c r="S87" s="11"/>
      <c r="T87" s="17"/>
      <c r="U87" s="11"/>
      <c r="V87" s="11"/>
    </row>
    <row r="88" spans="1:22" ht="12.75" hidden="1">
      <c r="A88" s="110" t="s">
        <v>50</v>
      </c>
      <c r="B88" s="120"/>
      <c r="H88" s="39" t="e">
        <f>K77/H87</f>
        <v>#DIV/0!</v>
      </c>
      <c r="L88" s="35"/>
      <c r="M88" s="146"/>
      <c r="N88" s="146"/>
      <c r="O88" s="40"/>
      <c r="Q88" s="11"/>
      <c r="R88" s="11"/>
      <c r="S88" s="11"/>
      <c r="T88" s="134"/>
      <c r="U88" s="11"/>
      <c r="V88" s="11"/>
    </row>
    <row r="89" spans="1:22" ht="12.75" hidden="1">
      <c r="A89" s="112" t="s">
        <v>51</v>
      </c>
      <c r="B89" s="118"/>
      <c r="H89" s="41" t="e">
        <f>K39/H87</f>
        <v>#DIV/0!</v>
      </c>
      <c r="L89" s="29"/>
      <c r="M89" s="147"/>
      <c r="N89" s="147"/>
      <c r="O89" s="40"/>
      <c r="Q89" s="11"/>
      <c r="R89" s="11"/>
      <c r="S89" s="11"/>
      <c r="T89" s="11"/>
      <c r="U89" s="11"/>
      <c r="V89" s="11"/>
    </row>
    <row r="90" spans="1:22" ht="12.75" hidden="1">
      <c r="A90" s="111" t="s">
        <v>52</v>
      </c>
      <c r="B90" s="121"/>
      <c r="H90" s="41" t="e">
        <f>K48/H87</f>
        <v>#DIV/0!</v>
      </c>
      <c r="L90" s="29"/>
      <c r="M90" s="147"/>
      <c r="N90" s="147"/>
      <c r="O90" s="40"/>
      <c r="Q90" s="11"/>
      <c r="R90" s="11"/>
      <c r="S90" s="11"/>
      <c r="T90" s="11"/>
      <c r="U90" s="11"/>
      <c r="V90" s="11"/>
    </row>
    <row r="91" spans="1:22" ht="12.75">
      <c r="A91" s="112" t="s">
        <v>53</v>
      </c>
      <c r="B91" s="118"/>
      <c r="H91" s="41" t="e">
        <f>H80/H87</f>
        <v>#DIV/0!</v>
      </c>
      <c r="L91" s="35"/>
      <c r="M91" s="147"/>
      <c r="N91" s="147"/>
      <c r="O91" s="40"/>
      <c r="Q91" s="11"/>
      <c r="R91" s="11"/>
      <c r="S91" s="11"/>
      <c r="T91" s="11"/>
      <c r="U91" s="11"/>
      <c r="V91" s="11"/>
    </row>
    <row r="92" spans="1:22" ht="12.75">
      <c r="A92" s="57"/>
      <c r="B92" s="11"/>
      <c r="M92" s="35"/>
      <c r="N92" s="11"/>
      <c r="O92" s="11"/>
      <c r="Q92" s="11"/>
      <c r="R92" s="11"/>
      <c r="S92" s="11"/>
      <c r="T92" s="11"/>
      <c r="U92" s="11"/>
      <c r="V92" s="11"/>
    </row>
    <row r="93" spans="1:22" ht="12.75">
      <c r="A93" s="11"/>
      <c r="B93" s="11"/>
      <c r="F93" s="11"/>
      <c r="G93" s="11"/>
      <c r="H93" s="11"/>
      <c r="M93" s="35"/>
      <c r="N93" s="17"/>
      <c r="O93" s="11"/>
      <c r="Q93" s="11"/>
      <c r="R93" s="11"/>
      <c r="S93" s="11"/>
      <c r="T93" s="11"/>
      <c r="U93" s="11"/>
      <c r="V93" s="11"/>
    </row>
    <row r="94" spans="1:22" ht="12.75">
      <c r="A94" s="11"/>
      <c r="B94" s="11"/>
      <c r="F94" s="11"/>
      <c r="G94" s="11"/>
      <c r="H94" s="11"/>
      <c r="M94" s="96"/>
      <c r="N94" s="128"/>
      <c r="O94" s="11"/>
      <c r="Q94" s="11"/>
      <c r="R94" s="11"/>
      <c r="S94" s="11"/>
      <c r="T94" s="11"/>
      <c r="U94" s="11"/>
      <c r="V94" s="11"/>
    </row>
    <row r="95" spans="1:22" ht="12.75">
      <c r="A95" s="11"/>
      <c r="B95" s="11"/>
      <c r="F95" s="11"/>
      <c r="G95" s="11"/>
      <c r="H95" s="11"/>
      <c r="M95" s="35"/>
      <c r="N95" s="35"/>
      <c r="O95" s="11"/>
      <c r="Q95" s="11"/>
      <c r="R95" s="11"/>
      <c r="S95" s="11"/>
      <c r="T95" s="11"/>
      <c r="U95" s="11"/>
      <c r="V95" s="11"/>
    </row>
    <row r="96" spans="1:22" ht="12.75">
      <c r="A96" s="11"/>
      <c r="B96" s="11"/>
      <c r="F96" s="11"/>
      <c r="G96" s="11"/>
      <c r="H96" s="11"/>
      <c r="M96" s="57"/>
      <c r="N96" s="57"/>
      <c r="O96" s="11"/>
      <c r="Q96" s="11"/>
      <c r="R96" s="11"/>
      <c r="S96" s="11"/>
      <c r="T96" s="11"/>
      <c r="U96" s="11"/>
      <c r="V96" s="11"/>
    </row>
    <row r="97" spans="1:22" ht="12.75">
      <c r="A97" s="11"/>
      <c r="B97" s="11"/>
      <c r="F97" s="11"/>
      <c r="G97" s="11"/>
      <c r="H97" s="11"/>
      <c r="M97" s="123"/>
      <c r="N97" s="123"/>
      <c r="O97" s="17"/>
      <c r="Q97" s="11"/>
      <c r="R97" s="11"/>
      <c r="S97" s="11"/>
      <c r="T97" s="11"/>
      <c r="U97" s="11"/>
      <c r="V97" s="11"/>
    </row>
    <row r="98" spans="1:22" ht="12.75">
      <c r="A98" s="11"/>
      <c r="B98" s="11"/>
      <c r="F98" s="11"/>
      <c r="G98" s="11"/>
      <c r="H98" s="11"/>
      <c r="M98" s="35"/>
      <c r="N98" s="11"/>
      <c r="O98" s="11"/>
      <c r="Q98" s="11"/>
      <c r="R98" s="11"/>
      <c r="S98" s="11"/>
      <c r="T98" s="11"/>
      <c r="U98" s="11"/>
      <c r="V98" s="11"/>
    </row>
    <row r="99" spans="1:16" ht="12.75" hidden="1">
      <c r="A99" s="110" t="s">
        <v>131</v>
      </c>
      <c r="B99" s="120"/>
      <c r="H99" s="34">
        <v>75000</v>
      </c>
      <c r="J99" s="11"/>
      <c r="L99" s="10"/>
      <c r="M99" s="11"/>
      <c r="N99" s="11"/>
      <c r="O99" s="11"/>
      <c r="P99" s="10"/>
    </row>
    <row r="100" spans="1:16" ht="12.75" hidden="1">
      <c r="A100" s="110" t="s">
        <v>54</v>
      </c>
      <c r="B100" s="120"/>
      <c r="H100" s="119">
        <v>0.05</v>
      </c>
      <c r="J100" s="11"/>
      <c r="L100" s="10"/>
      <c r="M100" s="11"/>
      <c r="N100" s="11"/>
      <c r="O100" s="11"/>
      <c r="P100" s="10"/>
    </row>
    <row r="101" spans="1:16" ht="12.75" hidden="1">
      <c r="A101" s="109" t="s">
        <v>87</v>
      </c>
      <c r="B101" s="118"/>
      <c r="H101" s="34">
        <v>40</v>
      </c>
      <c r="J101" s="11"/>
      <c r="L101" s="10"/>
      <c r="M101" s="11"/>
      <c r="N101" s="11"/>
      <c r="O101" s="11"/>
      <c r="P101" s="10"/>
    </row>
    <row r="102" spans="1:16" ht="12.75" hidden="1">
      <c r="A102" s="113" t="s">
        <v>49</v>
      </c>
      <c r="B102" s="121"/>
      <c r="H102" s="221">
        <f>PMT(H100/12,H101*12,H99,0,)*-12</f>
        <v>4339.769405216059</v>
      </c>
      <c r="J102" s="11"/>
      <c r="L102" s="10"/>
      <c r="M102" s="11"/>
      <c r="N102" s="11"/>
      <c r="O102" s="11"/>
      <c r="P102" s="10"/>
    </row>
    <row r="103" spans="1:16" ht="12.75" hidden="1">
      <c r="A103" s="113" t="s">
        <v>55</v>
      </c>
      <c r="B103" s="121"/>
      <c r="H103" s="75" t="e">
        <f>H80/(H87+H96+H102)</f>
        <v>#DIV/0!</v>
      </c>
      <c r="J103" s="11"/>
      <c r="L103" s="10"/>
      <c r="M103" s="11"/>
      <c r="N103" s="11"/>
      <c r="O103" s="11"/>
      <c r="P103" s="10"/>
    </row>
    <row r="104" spans="1:16" ht="12.75">
      <c r="A104" s="11"/>
      <c r="B104" s="11"/>
      <c r="F104" s="11"/>
      <c r="G104" s="11"/>
      <c r="H104" s="11"/>
      <c r="J104" s="11"/>
      <c r="L104" s="10"/>
      <c r="M104" s="11"/>
      <c r="N104" s="11"/>
      <c r="O104" s="11"/>
      <c r="P104" s="10"/>
    </row>
    <row r="105" spans="1:16" ht="12.75">
      <c r="A105" s="11"/>
      <c r="B105" s="11"/>
      <c r="F105" s="11"/>
      <c r="G105" s="11"/>
      <c r="H105" s="11"/>
      <c r="J105" s="11"/>
      <c r="L105" s="10"/>
      <c r="M105" s="11"/>
      <c r="N105" s="11"/>
      <c r="O105" s="11"/>
      <c r="P105" s="10"/>
    </row>
    <row r="106" spans="1:16" ht="12.75">
      <c r="A106" s="11"/>
      <c r="B106" s="11"/>
      <c r="F106" s="11"/>
      <c r="G106" s="11"/>
      <c r="H106" s="11"/>
      <c r="J106" s="11"/>
      <c r="L106" s="10"/>
      <c r="M106" s="11"/>
      <c r="N106" s="11"/>
      <c r="O106" s="11"/>
      <c r="P106" s="10"/>
    </row>
    <row r="107" spans="1:15" ht="12.75">
      <c r="A107" s="11"/>
      <c r="B107" s="11"/>
      <c r="F107" s="11"/>
      <c r="G107" s="11"/>
      <c r="H107" s="11"/>
      <c r="J107" s="11"/>
      <c r="K107" s="11"/>
      <c r="M107" s="11"/>
      <c r="N107" s="11"/>
      <c r="O107" s="11"/>
    </row>
    <row r="108" spans="1:15" ht="12.75">
      <c r="A108" s="11"/>
      <c r="B108" s="11"/>
      <c r="F108" s="11"/>
      <c r="G108" s="11"/>
      <c r="H108" s="11"/>
      <c r="J108" s="11"/>
      <c r="K108" s="11"/>
      <c r="M108" s="11"/>
      <c r="N108" s="11"/>
      <c r="O108" s="11"/>
    </row>
    <row r="109" spans="1:15" ht="12.75">
      <c r="A109" s="11"/>
      <c r="B109" s="11"/>
      <c r="F109" s="11"/>
      <c r="G109" s="11"/>
      <c r="H109" s="11"/>
      <c r="J109" s="11"/>
      <c r="K109" s="11"/>
      <c r="M109" s="11"/>
      <c r="N109" s="11"/>
      <c r="O109" s="11"/>
    </row>
    <row r="110" spans="1:15" ht="12.75">
      <c r="A110" s="11"/>
      <c r="B110" s="11"/>
      <c r="F110" s="11"/>
      <c r="G110" s="11"/>
      <c r="H110" s="11"/>
      <c r="J110" s="11"/>
      <c r="K110" s="11"/>
      <c r="M110" s="11"/>
      <c r="N110" s="11"/>
      <c r="O110" s="11"/>
    </row>
    <row r="111" spans="1:15" ht="12.75">
      <c r="A111" s="11"/>
      <c r="B111" s="11"/>
      <c r="F111" s="11"/>
      <c r="G111" s="11"/>
      <c r="H111" s="11"/>
      <c r="J111" s="11"/>
      <c r="K111" s="11"/>
      <c r="M111" s="11"/>
      <c r="N111" s="11"/>
      <c r="O111" s="11"/>
    </row>
    <row r="112" spans="1:15" ht="12.75">
      <c r="A112" s="11"/>
      <c r="B112" s="11"/>
      <c r="F112" s="11"/>
      <c r="G112" s="11"/>
      <c r="H112" s="11"/>
      <c r="J112" s="11"/>
      <c r="K112" s="11"/>
      <c r="M112" s="11"/>
      <c r="N112" s="11"/>
      <c r="O112" s="11"/>
    </row>
    <row r="113" spans="1:15" ht="12.75">
      <c r="A113" s="11"/>
      <c r="B113" s="11"/>
      <c r="F113" s="11"/>
      <c r="G113" s="11"/>
      <c r="H113" s="11"/>
      <c r="J113" s="11"/>
      <c r="K113" s="11"/>
      <c r="M113" s="11"/>
      <c r="N113" s="11"/>
      <c r="O113" s="11"/>
    </row>
    <row r="114" spans="1:15" ht="12.75">
      <c r="A114" s="11"/>
      <c r="B114" s="11"/>
      <c r="F114" s="11"/>
      <c r="G114" s="11"/>
      <c r="H114" s="11"/>
      <c r="J114" s="11"/>
      <c r="K114" s="11"/>
      <c r="M114" s="11"/>
      <c r="N114" s="11"/>
      <c r="O114" s="11"/>
    </row>
    <row r="115" spans="1:15" ht="12.75">
      <c r="A115" s="11"/>
      <c r="B115" s="11"/>
      <c r="F115" s="11"/>
      <c r="G115" s="11"/>
      <c r="H115" s="11"/>
      <c r="J115" s="11"/>
      <c r="K115" s="11"/>
      <c r="M115" s="11"/>
      <c r="N115" s="11"/>
      <c r="O115" s="11"/>
    </row>
    <row r="116" spans="1:15" ht="12.75">
      <c r="A116" s="11"/>
      <c r="B116" s="11"/>
      <c r="F116" s="11"/>
      <c r="G116" s="11"/>
      <c r="H116" s="11"/>
      <c r="J116" s="11"/>
      <c r="K116" s="11"/>
      <c r="M116" s="11"/>
      <c r="N116" s="11"/>
      <c r="O116" s="11"/>
    </row>
    <row r="117" spans="1:15" ht="12.75">
      <c r="A117" s="11"/>
      <c r="B117" s="11"/>
      <c r="F117" s="11"/>
      <c r="G117" s="11"/>
      <c r="H117" s="11"/>
      <c r="J117" s="11"/>
      <c r="K117" s="11"/>
      <c r="M117" s="11"/>
      <c r="N117" s="11"/>
      <c r="O117" s="11"/>
    </row>
    <row r="118" spans="1:15" ht="12.75">
      <c r="A118" s="11"/>
      <c r="B118" s="11"/>
      <c r="F118" s="11"/>
      <c r="G118" s="11"/>
      <c r="H118" s="11"/>
      <c r="J118" s="11"/>
      <c r="K118" s="11"/>
      <c r="M118" s="11"/>
      <c r="N118" s="11"/>
      <c r="O118" s="11"/>
    </row>
    <row r="119" spans="1:15" ht="12.75">
      <c r="A119" s="11"/>
      <c r="B119" s="11"/>
      <c r="F119" s="11"/>
      <c r="G119" s="11"/>
      <c r="H119" s="11"/>
      <c r="J119" s="11"/>
      <c r="K119" s="11"/>
      <c r="M119" s="11"/>
      <c r="N119" s="11"/>
      <c r="O119" s="11"/>
    </row>
    <row r="120" spans="1:15" ht="12.75">
      <c r="A120" s="11"/>
      <c r="B120" s="11"/>
      <c r="F120" s="11"/>
      <c r="G120" s="11"/>
      <c r="H120" s="11"/>
      <c r="J120" s="11"/>
      <c r="K120" s="11"/>
      <c r="M120" s="11"/>
      <c r="N120" s="11"/>
      <c r="O120" s="11"/>
    </row>
    <row r="121" spans="1:15" ht="12.75">
      <c r="A121" s="11"/>
      <c r="B121" s="11"/>
      <c r="F121" s="11"/>
      <c r="G121" s="11"/>
      <c r="H121" s="11"/>
      <c r="J121" s="11"/>
      <c r="K121" s="11"/>
      <c r="M121" s="11"/>
      <c r="N121" s="11"/>
      <c r="O121" s="11"/>
    </row>
    <row r="122" spans="1:15" ht="12.75">
      <c r="A122" s="11"/>
      <c r="B122" s="11"/>
      <c r="F122" s="11"/>
      <c r="G122" s="11"/>
      <c r="H122" s="11"/>
      <c r="J122" s="11"/>
      <c r="K122" s="11"/>
      <c r="M122" s="11"/>
      <c r="N122" s="11"/>
      <c r="O122" s="11"/>
    </row>
    <row r="123" spans="1:15" ht="12.75">
      <c r="A123" s="11"/>
      <c r="B123" s="11"/>
      <c r="F123" s="11"/>
      <c r="G123" s="11"/>
      <c r="H123" s="11"/>
      <c r="J123" s="11"/>
      <c r="K123" s="11"/>
      <c r="M123" s="11"/>
      <c r="N123" s="11"/>
      <c r="O123" s="11"/>
    </row>
    <row r="124" spans="1:15" ht="12.75">
      <c r="A124" s="11"/>
      <c r="B124" s="11"/>
      <c r="F124" s="11"/>
      <c r="G124" s="11"/>
      <c r="H124" s="11"/>
      <c r="J124" s="11"/>
      <c r="K124" s="11"/>
      <c r="M124" s="11"/>
      <c r="N124" s="11"/>
      <c r="O124" s="11"/>
    </row>
    <row r="125" spans="1:15" ht="12.75">
      <c r="A125" s="11"/>
      <c r="B125" s="11"/>
      <c r="F125" s="11"/>
      <c r="G125" s="11"/>
      <c r="H125" s="11"/>
      <c r="J125" s="11"/>
      <c r="K125" s="11"/>
      <c r="M125" s="11"/>
      <c r="N125" s="11"/>
      <c r="O125" s="11"/>
    </row>
    <row r="126" spans="1:22" ht="12.75">
      <c r="A126" s="11"/>
      <c r="B126" s="11"/>
      <c r="F126" s="11"/>
      <c r="G126" s="11"/>
      <c r="H126" s="11"/>
      <c r="J126" s="11"/>
      <c r="K126" s="11"/>
      <c r="M126" s="11"/>
      <c r="N126" s="11"/>
      <c r="O126" s="11"/>
      <c r="Q126" s="11"/>
      <c r="R126" s="11"/>
      <c r="S126" s="11"/>
      <c r="T126" s="11"/>
      <c r="U126" s="11"/>
      <c r="V126" s="11"/>
    </row>
    <row r="127" spans="1:22" ht="12.75">
      <c r="A127" s="11"/>
      <c r="B127" s="11"/>
      <c r="F127" s="11"/>
      <c r="G127" s="11"/>
      <c r="H127" s="11"/>
      <c r="J127" s="11"/>
      <c r="K127" s="11"/>
      <c r="M127" s="11"/>
      <c r="N127" s="11"/>
      <c r="O127" s="11"/>
      <c r="Q127" s="11"/>
      <c r="R127" s="11"/>
      <c r="S127" s="11"/>
      <c r="T127" s="11"/>
      <c r="U127" s="11"/>
      <c r="V127" s="11"/>
    </row>
    <row r="128" spans="1:22" ht="12.75">
      <c r="A128" s="11"/>
      <c r="B128" s="11"/>
      <c r="F128" s="11"/>
      <c r="G128" s="11"/>
      <c r="H128" s="11"/>
      <c r="J128" s="11"/>
      <c r="K128" s="11"/>
      <c r="M128" s="11"/>
      <c r="N128" s="11"/>
      <c r="O128" s="11"/>
      <c r="Q128" s="11"/>
      <c r="R128" s="11"/>
      <c r="S128" s="11"/>
      <c r="T128" s="11"/>
      <c r="U128" s="11"/>
      <c r="V128" s="11"/>
    </row>
    <row r="129" spans="1:22" ht="12.75">
      <c r="A129" s="11"/>
      <c r="B129" s="11"/>
      <c r="F129" s="11"/>
      <c r="G129" s="11"/>
      <c r="H129" s="11"/>
      <c r="J129" s="11"/>
      <c r="K129" s="11"/>
      <c r="M129" s="11"/>
      <c r="N129" s="11"/>
      <c r="O129" s="11"/>
      <c r="Q129" s="11"/>
      <c r="R129" s="11"/>
      <c r="S129" s="11"/>
      <c r="T129" s="11"/>
      <c r="U129" s="11"/>
      <c r="V129" s="11"/>
    </row>
    <row r="130" spans="1:22" ht="12.75">
      <c r="A130" s="11"/>
      <c r="B130" s="11"/>
      <c r="F130" s="11"/>
      <c r="G130" s="11"/>
      <c r="H130" s="11"/>
      <c r="J130" s="11"/>
      <c r="K130" s="11"/>
      <c r="M130" s="11"/>
      <c r="N130" s="11"/>
      <c r="O130" s="11"/>
      <c r="Q130" s="11"/>
      <c r="R130" s="11"/>
      <c r="S130" s="11"/>
      <c r="T130" s="11"/>
      <c r="U130" s="11"/>
      <c r="V130" s="11"/>
    </row>
    <row r="131" spans="1:22" ht="12.75">
      <c r="A131" s="11"/>
      <c r="B131" s="11"/>
      <c r="F131" s="11"/>
      <c r="G131" s="11"/>
      <c r="H131" s="11"/>
      <c r="J131" s="11"/>
      <c r="K131" s="11"/>
      <c r="M131" s="11"/>
      <c r="N131" s="11"/>
      <c r="O131" s="11"/>
      <c r="Q131" s="11"/>
      <c r="R131" s="11"/>
      <c r="S131" s="11"/>
      <c r="T131" s="11"/>
      <c r="U131" s="11"/>
      <c r="V131" s="11"/>
    </row>
    <row r="132" spans="1:22" ht="12.75">
      <c r="A132" s="11"/>
      <c r="B132" s="11"/>
      <c r="F132" s="11"/>
      <c r="G132" s="11"/>
      <c r="H132" s="11"/>
      <c r="J132" s="11"/>
      <c r="K132" s="11"/>
      <c r="M132" s="11"/>
      <c r="N132" s="11"/>
      <c r="O132" s="11"/>
      <c r="Q132" s="11"/>
      <c r="R132" s="11"/>
      <c r="S132" s="11"/>
      <c r="T132" s="11"/>
      <c r="U132" s="11"/>
      <c r="V132" s="11"/>
    </row>
    <row r="133" spans="1:22" ht="12.75">
      <c r="A133" s="11"/>
      <c r="B133" s="11"/>
      <c r="F133" s="11"/>
      <c r="G133" s="11"/>
      <c r="H133" s="11"/>
      <c r="J133" s="11"/>
      <c r="K133" s="11"/>
      <c r="M133" s="11"/>
      <c r="N133" s="11"/>
      <c r="O133" s="11"/>
      <c r="Q133" s="11"/>
      <c r="R133" s="11"/>
      <c r="S133" s="11"/>
      <c r="T133" s="11"/>
      <c r="U133" s="11"/>
      <c r="V133" s="11"/>
    </row>
    <row r="134" spans="1:22" ht="12.75">
      <c r="A134" s="11"/>
      <c r="B134" s="11"/>
      <c r="F134" s="11"/>
      <c r="G134" s="11"/>
      <c r="H134" s="11"/>
      <c r="J134" s="11"/>
      <c r="K134" s="11"/>
      <c r="M134" s="11"/>
      <c r="N134" s="11"/>
      <c r="O134" s="11"/>
      <c r="Q134" s="11"/>
      <c r="R134" s="11"/>
      <c r="S134" s="11"/>
      <c r="T134" s="11"/>
      <c r="U134" s="11"/>
      <c r="V134" s="11"/>
    </row>
    <row r="135" spans="1:22" ht="12.75">
      <c r="A135" s="11"/>
      <c r="B135" s="11"/>
      <c r="F135" s="11"/>
      <c r="G135" s="11"/>
      <c r="H135" s="11"/>
      <c r="J135" s="11"/>
      <c r="K135" s="11"/>
      <c r="M135" s="11"/>
      <c r="N135" s="11"/>
      <c r="O135" s="11"/>
      <c r="Q135" s="11"/>
      <c r="R135" s="11"/>
      <c r="S135" s="11"/>
      <c r="T135" s="11"/>
      <c r="U135" s="11"/>
      <c r="V135" s="11"/>
    </row>
    <row r="136" spans="1:22" ht="12.75">
      <c r="A136" s="11"/>
      <c r="B136" s="11"/>
      <c r="F136" s="11"/>
      <c r="G136" s="11"/>
      <c r="H136" s="11"/>
      <c r="J136" s="11"/>
      <c r="K136" s="11"/>
      <c r="M136" s="11"/>
      <c r="N136" s="11"/>
      <c r="O136" s="11"/>
      <c r="Q136" s="11"/>
      <c r="R136" s="11"/>
      <c r="S136" s="11"/>
      <c r="T136" s="11"/>
      <c r="U136" s="11"/>
      <c r="V136" s="11"/>
    </row>
    <row r="137" spans="1:22" ht="12.75">
      <c r="A137" s="11"/>
      <c r="B137" s="11"/>
      <c r="F137" s="11"/>
      <c r="G137" s="11"/>
      <c r="H137" s="11"/>
      <c r="J137" s="11"/>
      <c r="K137" s="11"/>
      <c r="M137" s="11"/>
      <c r="N137" s="11"/>
      <c r="O137" s="11"/>
      <c r="Q137" s="11"/>
      <c r="R137" s="11"/>
      <c r="S137" s="11"/>
      <c r="T137" s="11"/>
      <c r="U137" s="11"/>
      <c r="V137" s="11"/>
    </row>
    <row r="138" spans="1:22" ht="12.75">
      <c r="A138" s="11"/>
      <c r="B138" s="11"/>
      <c r="F138" s="11"/>
      <c r="G138" s="11"/>
      <c r="H138" s="11"/>
      <c r="J138" s="11"/>
      <c r="K138" s="11"/>
      <c r="M138" s="11"/>
      <c r="N138" s="11"/>
      <c r="O138" s="11"/>
      <c r="Q138" s="11"/>
      <c r="R138" s="11"/>
      <c r="S138" s="11"/>
      <c r="T138" s="11"/>
      <c r="U138" s="11"/>
      <c r="V138" s="11"/>
    </row>
    <row r="139" spans="1:22" ht="12.75">
      <c r="A139" s="11"/>
      <c r="B139" s="11"/>
      <c r="F139" s="11"/>
      <c r="G139" s="11"/>
      <c r="H139" s="11"/>
      <c r="J139" s="11"/>
      <c r="K139" s="11"/>
      <c r="M139" s="11"/>
      <c r="N139" s="11"/>
      <c r="O139" s="11"/>
      <c r="Q139" s="11"/>
      <c r="R139" s="11"/>
      <c r="S139" s="11"/>
      <c r="T139" s="11"/>
      <c r="U139" s="11"/>
      <c r="V139" s="11"/>
    </row>
    <row r="140" spans="1:22" ht="12.75">
      <c r="A140" s="11"/>
      <c r="B140" s="11"/>
      <c r="F140" s="11"/>
      <c r="G140" s="11"/>
      <c r="H140" s="11"/>
      <c r="J140" s="11"/>
      <c r="K140" s="11"/>
      <c r="M140" s="11"/>
      <c r="N140" s="11"/>
      <c r="O140" s="11"/>
      <c r="Q140" s="11"/>
      <c r="R140" s="11"/>
      <c r="S140" s="11"/>
      <c r="T140" s="11"/>
      <c r="U140" s="11"/>
      <c r="V140" s="11"/>
    </row>
    <row r="141" spans="1:22" ht="12.75">
      <c r="A141" s="11"/>
      <c r="B141" s="11"/>
      <c r="F141" s="11"/>
      <c r="G141" s="11"/>
      <c r="H141" s="11"/>
      <c r="J141" s="11"/>
      <c r="K141" s="11"/>
      <c r="M141" s="11"/>
      <c r="N141" s="11"/>
      <c r="O141" s="11"/>
      <c r="Q141" s="11"/>
      <c r="R141" s="11"/>
      <c r="S141" s="11"/>
      <c r="T141" s="11"/>
      <c r="U141" s="11"/>
      <c r="V141" s="11"/>
    </row>
    <row r="142" spans="1:22" ht="12.75">
      <c r="A142" s="11"/>
      <c r="B142" s="11"/>
      <c r="F142" s="11"/>
      <c r="G142" s="11"/>
      <c r="H142" s="11"/>
      <c r="J142" s="11"/>
      <c r="K142" s="11"/>
      <c r="M142" s="11"/>
      <c r="N142" s="11"/>
      <c r="O142" s="11"/>
      <c r="Q142" s="11"/>
      <c r="R142" s="11"/>
      <c r="S142" s="11"/>
      <c r="T142" s="11"/>
      <c r="U142" s="11"/>
      <c r="V142" s="11"/>
    </row>
    <row r="143" spans="1:22" ht="12.75">
      <c r="A143" s="11"/>
      <c r="B143" s="11"/>
      <c r="F143" s="11"/>
      <c r="G143" s="11"/>
      <c r="H143" s="11"/>
      <c r="J143" s="11"/>
      <c r="K143" s="11"/>
      <c r="M143" s="11"/>
      <c r="N143" s="11"/>
      <c r="O143" s="11"/>
      <c r="Q143" s="11"/>
      <c r="R143" s="11"/>
      <c r="S143" s="11"/>
      <c r="T143" s="11"/>
      <c r="U143" s="11"/>
      <c r="V143" s="11"/>
    </row>
    <row r="144" spans="1:22" ht="12.75">
      <c r="A144" s="11"/>
      <c r="B144" s="11"/>
      <c r="F144" s="11"/>
      <c r="G144" s="11"/>
      <c r="H144" s="11"/>
      <c r="J144" s="11"/>
      <c r="K144" s="11"/>
      <c r="M144" s="11"/>
      <c r="N144" s="11"/>
      <c r="O144" s="11"/>
      <c r="Q144" s="11"/>
      <c r="R144" s="11"/>
      <c r="S144" s="11"/>
      <c r="T144" s="11"/>
      <c r="U144" s="11"/>
      <c r="V144" s="11"/>
    </row>
    <row r="145" spans="1:22" ht="12.75">
      <c r="A145" s="11"/>
      <c r="B145" s="11"/>
      <c r="F145" s="11"/>
      <c r="G145" s="11"/>
      <c r="H145" s="11"/>
      <c r="J145" s="11"/>
      <c r="K145" s="11"/>
      <c r="M145" s="11"/>
      <c r="N145" s="11"/>
      <c r="O145" s="11"/>
      <c r="Q145" s="11"/>
      <c r="R145" s="11"/>
      <c r="S145" s="11"/>
      <c r="T145" s="11"/>
      <c r="U145" s="11"/>
      <c r="V145" s="11"/>
    </row>
    <row r="146" spans="1:22" ht="12.75">
      <c r="A146" s="11"/>
      <c r="B146" s="11"/>
      <c r="F146" s="11"/>
      <c r="G146" s="11"/>
      <c r="H146" s="11"/>
      <c r="J146" s="11"/>
      <c r="K146" s="11"/>
      <c r="M146" s="11"/>
      <c r="N146" s="11"/>
      <c r="O146" s="11"/>
      <c r="Q146" s="11"/>
      <c r="R146" s="11"/>
      <c r="S146" s="11"/>
      <c r="T146" s="11"/>
      <c r="U146" s="11"/>
      <c r="V146" s="11"/>
    </row>
    <row r="147" spans="1:22" ht="12.75">
      <c r="A147" s="11"/>
      <c r="B147" s="11"/>
      <c r="F147" s="11"/>
      <c r="G147" s="11"/>
      <c r="H147" s="11"/>
      <c r="J147" s="11"/>
      <c r="K147" s="11"/>
      <c r="M147" s="11"/>
      <c r="N147" s="11"/>
      <c r="O147" s="11"/>
      <c r="Q147" s="11"/>
      <c r="R147" s="11"/>
      <c r="S147" s="11"/>
      <c r="T147" s="11"/>
      <c r="U147" s="11"/>
      <c r="V147" s="11"/>
    </row>
    <row r="148" spans="1:22" ht="12.75">
      <c r="A148" s="11"/>
      <c r="B148" s="11"/>
      <c r="F148" s="11"/>
      <c r="G148" s="11"/>
      <c r="H148" s="11"/>
      <c r="J148" s="11"/>
      <c r="K148" s="11"/>
      <c r="M148" s="11"/>
      <c r="N148" s="11"/>
      <c r="O148" s="11"/>
      <c r="Q148" s="11"/>
      <c r="R148" s="11"/>
      <c r="S148" s="11"/>
      <c r="T148" s="11"/>
      <c r="U148" s="11"/>
      <c r="V148" s="11"/>
    </row>
    <row r="149" spans="1:22" ht="12.75">
      <c r="A149" s="11"/>
      <c r="B149" s="11"/>
      <c r="F149" s="11"/>
      <c r="G149" s="11"/>
      <c r="H149" s="11"/>
      <c r="J149" s="11"/>
      <c r="K149" s="11"/>
      <c r="M149" s="11"/>
      <c r="N149" s="11"/>
      <c r="O149" s="11"/>
      <c r="Q149" s="11"/>
      <c r="R149" s="11"/>
      <c r="S149" s="11"/>
      <c r="T149" s="11"/>
      <c r="U149" s="11"/>
      <c r="V149" s="11"/>
    </row>
    <row r="150" spans="1:22" ht="12.75">
      <c r="A150" s="11"/>
      <c r="B150" s="11"/>
      <c r="F150" s="11"/>
      <c r="G150" s="11"/>
      <c r="H150" s="11"/>
      <c r="J150" s="11"/>
      <c r="K150" s="11"/>
      <c r="M150" s="11"/>
      <c r="N150" s="11"/>
      <c r="O150" s="11"/>
      <c r="Q150" s="11"/>
      <c r="R150" s="11"/>
      <c r="S150" s="11"/>
      <c r="T150" s="11"/>
      <c r="U150" s="11"/>
      <c r="V150" s="11"/>
    </row>
    <row r="151" spans="1:22" ht="12.75">
      <c r="A151" s="11"/>
      <c r="B151" s="11"/>
      <c r="F151" s="11"/>
      <c r="G151" s="11"/>
      <c r="H151" s="11"/>
      <c r="J151" s="11"/>
      <c r="K151" s="11"/>
      <c r="M151" s="11"/>
      <c r="N151" s="11"/>
      <c r="O151" s="11"/>
      <c r="Q151" s="11"/>
      <c r="R151" s="11"/>
      <c r="S151" s="11"/>
      <c r="T151" s="11"/>
      <c r="U151" s="11"/>
      <c r="V151" s="11"/>
    </row>
    <row r="152" spans="1:22" ht="12.75">
      <c r="A152" s="11"/>
      <c r="B152" s="11"/>
      <c r="F152" s="11"/>
      <c r="G152" s="11"/>
      <c r="H152" s="11"/>
      <c r="J152" s="11"/>
      <c r="K152" s="11"/>
      <c r="M152" s="11"/>
      <c r="N152" s="11"/>
      <c r="O152" s="11"/>
      <c r="Q152" s="11"/>
      <c r="R152" s="11"/>
      <c r="S152" s="11"/>
      <c r="T152" s="11"/>
      <c r="U152" s="11"/>
      <c r="V152" s="11"/>
    </row>
    <row r="153" spans="1:22" ht="12.75">
      <c r="A153" s="11"/>
      <c r="B153" s="11"/>
      <c r="F153" s="11"/>
      <c r="G153" s="11"/>
      <c r="H153" s="11"/>
      <c r="J153" s="11"/>
      <c r="K153" s="11"/>
      <c r="M153" s="11"/>
      <c r="N153" s="11"/>
      <c r="O153" s="11"/>
      <c r="Q153" s="11"/>
      <c r="R153" s="11"/>
      <c r="S153" s="11"/>
      <c r="T153" s="11"/>
      <c r="U153" s="11"/>
      <c r="V153" s="11"/>
    </row>
    <row r="154" spans="1:22" ht="12.75">
      <c r="A154" s="11"/>
      <c r="B154" s="11"/>
      <c r="F154" s="11"/>
      <c r="G154" s="11"/>
      <c r="H154" s="11"/>
      <c r="J154" s="11"/>
      <c r="K154" s="11"/>
      <c r="M154" s="11"/>
      <c r="N154" s="11"/>
      <c r="O154" s="11"/>
      <c r="Q154" s="11"/>
      <c r="R154" s="11"/>
      <c r="S154" s="11"/>
      <c r="T154" s="11"/>
      <c r="U154" s="11"/>
      <c r="V154" s="11"/>
    </row>
    <row r="155" spans="1:22" ht="12.75">
      <c r="A155" s="11"/>
      <c r="B155" s="11"/>
      <c r="F155" s="11"/>
      <c r="G155" s="11"/>
      <c r="H155" s="11"/>
      <c r="J155" s="11"/>
      <c r="K155" s="11"/>
      <c r="M155" s="11"/>
      <c r="N155" s="11"/>
      <c r="O155" s="11"/>
      <c r="Q155" s="11"/>
      <c r="R155" s="11"/>
      <c r="S155" s="11"/>
      <c r="T155" s="11"/>
      <c r="U155" s="11"/>
      <c r="V155" s="11"/>
    </row>
    <row r="156" spans="1:22" ht="12.75">
      <c r="A156" s="11"/>
      <c r="B156" s="11"/>
      <c r="F156" s="11"/>
      <c r="G156" s="11"/>
      <c r="H156" s="11"/>
      <c r="J156" s="11"/>
      <c r="K156" s="11"/>
      <c r="M156" s="11"/>
      <c r="N156" s="11"/>
      <c r="O156" s="11"/>
      <c r="Q156" s="11"/>
      <c r="R156" s="11"/>
      <c r="S156" s="11"/>
      <c r="T156" s="11"/>
      <c r="U156" s="11"/>
      <c r="V156" s="11"/>
    </row>
    <row r="157" spans="1:22" ht="12.75">
      <c r="A157" s="11"/>
      <c r="B157" s="11"/>
      <c r="F157" s="11"/>
      <c r="G157" s="11"/>
      <c r="H157" s="11"/>
      <c r="J157" s="11"/>
      <c r="K157" s="11"/>
      <c r="M157" s="11"/>
      <c r="N157" s="11"/>
      <c r="O157" s="11"/>
      <c r="Q157" s="11"/>
      <c r="R157" s="11"/>
      <c r="S157" s="11"/>
      <c r="T157" s="11"/>
      <c r="U157" s="11"/>
      <c r="V157" s="11"/>
    </row>
    <row r="158" spans="1:22" ht="12.75">
      <c r="A158" s="11"/>
      <c r="B158" s="11"/>
      <c r="F158" s="11"/>
      <c r="G158" s="11"/>
      <c r="H158" s="11"/>
      <c r="J158" s="11"/>
      <c r="K158" s="11"/>
      <c r="M158" s="11"/>
      <c r="N158" s="11"/>
      <c r="O158" s="11"/>
      <c r="Q158" s="11"/>
      <c r="R158" s="11"/>
      <c r="S158" s="11"/>
      <c r="T158" s="11"/>
      <c r="U158" s="11"/>
      <c r="V158" s="11"/>
    </row>
    <row r="159" spans="1:22" ht="12.75">
      <c r="A159" s="11"/>
      <c r="B159" s="11"/>
      <c r="F159" s="11"/>
      <c r="G159" s="11"/>
      <c r="H159" s="11"/>
      <c r="J159" s="11"/>
      <c r="K159" s="11"/>
      <c r="M159" s="11"/>
      <c r="N159" s="11"/>
      <c r="O159" s="11"/>
      <c r="Q159" s="11"/>
      <c r="R159" s="11"/>
      <c r="S159" s="11"/>
      <c r="T159" s="11"/>
      <c r="U159" s="11"/>
      <c r="V159" s="11"/>
    </row>
    <row r="160" spans="1:22" ht="12.75">
      <c r="A160" s="11"/>
      <c r="B160" s="11"/>
      <c r="F160" s="11"/>
      <c r="G160" s="11"/>
      <c r="H160" s="11"/>
      <c r="J160" s="11"/>
      <c r="K160" s="11"/>
      <c r="M160" s="11"/>
      <c r="N160" s="11"/>
      <c r="O160" s="11"/>
      <c r="Q160" s="11"/>
      <c r="R160" s="11"/>
      <c r="S160" s="11"/>
      <c r="T160" s="11"/>
      <c r="U160" s="11"/>
      <c r="V160" s="11"/>
    </row>
    <row r="161" spans="1:22" ht="12.75">
      <c r="A161" s="11"/>
      <c r="B161" s="11"/>
      <c r="F161" s="11"/>
      <c r="G161" s="11"/>
      <c r="H161" s="11"/>
      <c r="J161" s="11"/>
      <c r="K161" s="11"/>
      <c r="M161" s="11"/>
      <c r="N161" s="11"/>
      <c r="O161" s="11"/>
      <c r="Q161" s="11"/>
      <c r="R161" s="11"/>
      <c r="S161" s="11"/>
      <c r="T161" s="11"/>
      <c r="U161" s="11"/>
      <c r="V161" s="11"/>
    </row>
    <row r="162" spans="1:22" ht="12.75">
      <c r="A162" s="11"/>
      <c r="B162" s="11"/>
      <c r="F162" s="11"/>
      <c r="G162" s="11"/>
      <c r="H162" s="11"/>
      <c r="J162" s="11"/>
      <c r="K162" s="11"/>
      <c r="M162" s="11"/>
      <c r="N162" s="11"/>
      <c r="O162" s="11"/>
      <c r="Q162" s="11"/>
      <c r="R162" s="11"/>
      <c r="S162" s="11"/>
      <c r="T162" s="11"/>
      <c r="U162" s="11"/>
      <c r="V162" s="11"/>
    </row>
    <row r="163" spans="1:22" ht="12.75">
      <c r="A163" s="11"/>
      <c r="B163" s="11"/>
      <c r="F163" s="11"/>
      <c r="G163" s="11"/>
      <c r="H163" s="11"/>
      <c r="J163" s="11"/>
      <c r="K163" s="11"/>
      <c r="M163" s="11"/>
      <c r="N163" s="11"/>
      <c r="O163" s="11"/>
      <c r="Q163" s="11"/>
      <c r="R163" s="11"/>
      <c r="S163" s="11"/>
      <c r="T163" s="11"/>
      <c r="U163" s="11"/>
      <c r="V163" s="11"/>
    </row>
    <row r="164" spans="1:22" ht="12.75">
      <c r="A164" s="11"/>
      <c r="B164" s="11"/>
      <c r="F164" s="11"/>
      <c r="G164" s="11"/>
      <c r="H164" s="11"/>
      <c r="J164" s="11"/>
      <c r="K164" s="11"/>
      <c r="M164" s="11"/>
      <c r="N164" s="11"/>
      <c r="O164" s="11"/>
      <c r="Q164" s="11"/>
      <c r="R164" s="11"/>
      <c r="S164" s="11"/>
      <c r="T164" s="11"/>
      <c r="U164" s="11"/>
      <c r="V164" s="11"/>
    </row>
    <row r="165" spans="1:22" ht="12.75">
      <c r="A165" s="11"/>
      <c r="B165" s="11"/>
      <c r="F165" s="11"/>
      <c r="G165" s="11"/>
      <c r="H165" s="11"/>
      <c r="J165" s="11"/>
      <c r="K165" s="11"/>
      <c r="M165" s="11"/>
      <c r="N165" s="11"/>
      <c r="O165" s="11"/>
      <c r="Q165" s="11"/>
      <c r="R165" s="11"/>
      <c r="S165" s="11"/>
      <c r="T165" s="11"/>
      <c r="U165" s="11"/>
      <c r="V165" s="11"/>
    </row>
    <row r="166" spans="1:22" ht="12.75">
      <c r="A166" s="11"/>
      <c r="B166" s="11"/>
      <c r="F166" s="11"/>
      <c r="G166" s="11"/>
      <c r="H166" s="11"/>
      <c r="J166" s="11"/>
      <c r="K166" s="11"/>
      <c r="M166" s="11"/>
      <c r="N166" s="11"/>
      <c r="O166" s="11"/>
      <c r="Q166" s="11"/>
      <c r="R166" s="11"/>
      <c r="S166" s="11"/>
      <c r="T166" s="11"/>
      <c r="U166" s="11"/>
      <c r="V166" s="11"/>
    </row>
    <row r="167" spans="1:22" ht="12.75">
      <c r="A167" s="11"/>
      <c r="B167" s="11"/>
      <c r="F167" s="11"/>
      <c r="G167" s="11"/>
      <c r="H167" s="11"/>
      <c r="J167" s="11"/>
      <c r="K167" s="11"/>
      <c r="M167" s="11"/>
      <c r="N167" s="11"/>
      <c r="O167" s="11"/>
      <c r="Q167" s="11"/>
      <c r="R167" s="11"/>
      <c r="S167" s="11"/>
      <c r="T167" s="11"/>
      <c r="U167" s="11"/>
      <c r="V167" s="11"/>
    </row>
    <row r="168" spans="1:22" ht="12.75">
      <c r="A168" s="11"/>
      <c r="B168" s="11"/>
      <c r="F168" s="11"/>
      <c r="G168" s="11"/>
      <c r="H168" s="11"/>
      <c r="J168" s="11"/>
      <c r="K168" s="11"/>
      <c r="M168" s="11"/>
      <c r="N168" s="11"/>
      <c r="O168" s="11"/>
      <c r="Q168" s="11"/>
      <c r="R168" s="11"/>
      <c r="S168" s="11"/>
      <c r="T168" s="11"/>
      <c r="U168" s="11"/>
      <c r="V168" s="11"/>
    </row>
    <row r="169" spans="1:22" ht="12.75">
      <c r="A169" s="11"/>
      <c r="B169" s="11"/>
      <c r="F169" s="11"/>
      <c r="G169" s="11"/>
      <c r="H169" s="11"/>
      <c r="J169" s="11"/>
      <c r="K169" s="11"/>
      <c r="M169" s="11"/>
      <c r="N169" s="11"/>
      <c r="O169" s="11"/>
      <c r="Q169" s="11"/>
      <c r="R169" s="11"/>
      <c r="S169" s="11"/>
      <c r="T169" s="11"/>
      <c r="U169" s="11"/>
      <c r="V169" s="11"/>
    </row>
    <row r="170" spans="1:22" ht="12.75">
      <c r="A170" s="11"/>
      <c r="B170" s="11"/>
      <c r="F170" s="11"/>
      <c r="G170" s="11"/>
      <c r="H170" s="11"/>
      <c r="J170" s="11"/>
      <c r="K170" s="11"/>
      <c r="M170" s="11"/>
      <c r="N170" s="11"/>
      <c r="O170" s="11"/>
      <c r="Q170" s="11"/>
      <c r="R170" s="11"/>
      <c r="S170" s="11"/>
      <c r="T170" s="11"/>
      <c r="U170" s="11"/>
      <c r="V170" s="11"/>
    </row>
    <row r="171" spans="1:22" ht="12.75">
      <c r="A171" s="11"/>
      <c r="B171" s="11"/>
      <c r="F171" s="11"/>
      <c r="G171" s="11"/>
      <c r="H171" s="11"/>
      <c r="J171" s="11"/>
      <c r="K171" s="11"/>
      <c r="M171" s="11"/>
      <c r="N171" s="11"/>
      <c r="O171" s="11"/>
      <c r="Q171" s="11"/>
      <c r="R171" s="11"/>
      <c r="S171" s="11"/>
      <c r="T171" s="11"/>
      <c r="U171" s="11"/>
      <c r="V171" s="11"/>
    </row>
    <row r="172" spans="1:22" ht="12.75">
      <c r="A172" s="11"/>
      <c r="B172" s="11"/>
      <c r="F172" s="11"/>
      <c r="G172" s="11"/>
      <c r="H172" s="11"/>
      <c r="J172" s="11"/>
      <c r="K172" s="11"/>
      <c r="M172" s="11"/>
      <c r="N172" s="11"/>
      <c r="O172" s="11"/>
      <c r="Q172" s="11"/>
      <c r="R172" s="11"/>
      <c r="S172" s="11"/>
      <c r="T172" s="11"/>
      <c r="U172" s="11"/>
      <c r="V172" s="11"/>
    </row>
    <row r="173" spans="1:22" ht="12.75">
      <c r="A173" s="11"/>
      <c r="B173" s="11"/>
      <c r="F173" s="11"/>
      <c r="G173" s="11"/>
      <c r="H173" s="11"/>
      <c r="J173" s="11"/>
      <c r="K173" s="11"/>
      <c r="M173" s="11"/>
      <c r="N173" s="11"/>
      <c r="O173" s="11"/>
      <c r="Q173" s="11"/>
      <c r="R173" s="11"/>
      <c r="S173" s="11"/>
      <c r="T173" s="11"/>
      <c r="U173" s="11"/>
      <c r="V173" s="11"/>
    </row>
    <row r="174" spans="1:22" ht="12.75">
      <c r="A174" s="11"/>
      <c r="B174" s="11"/>
      <c r="F174" s="11"/>
      <c r="G174" s="11"/>
      <c r="H174" s="11"/>
      <c r="J174" s="11"/>
      <c r="K174" s="11"/>
      <c r="M174" s="11"/>
      <c r="N174" s="11"/>
      <c r="O174" s="11"/>
      <c r="Q174" s="11"/>
      <c r="R174" s="11"/>
      <c r="S174" s="11"/>
      <c r="T174" s="11"/>
      <c r="U174" s="11"/>
      <c r="V174" s="11"/>
    </row>
    <row r="175" spans="1:22" ht="12.75">
      <c r="A175" s="11"/>
      <c r="B175" s="11"/>
      <c r="F175" s="11"/>
      <c r="G175" s="11"/>
      <c r="H175" s="11"/>
      <c r="J175" s="11"/>
      <c r="K175" s="11"/>
      <c r="M175" s="11"/>
      <c r="N175" s="11"/>
      <c r="O175" s="11"/>
      <c r="Q175" s="11"/>
      <c r="R175" s="11"/>
      <c r="S175" s="11"/>
      <c r="T175" s="11"/>
      <c r="U175" s="11"/>
      <c r="V175" s="11"/>
    </row>
    <row r="176" spans="1:22" ht="12.75">
      <c r="A176" s="11"/>
      <c r="B176" s="11"/>
      <c r="F176" s="11"/>
      <c r="G176" s="11"/>
      <c r="H176" s="11"/>
      <c r="J176" s="11"/>
      <c r="K176" s="11"/>
      <c r="M176" s="11"/>
      <c r="N176" s="11"/>
      <c r="O176" s="11"/>
      <c r="Q176" s="11"/>
      <c r="R176" s="11"/>
      <c r="S176" s="11"/>
      <c r="T176" s="11"/>
      <c r="U176" s="11"/>
      <c r="V176" s="11"/>
    </row>
    <row r="177" spans="1:22" ht="12.75">
      <c r="A177" s="11"/>
      <c r="B177" s="11"/>
      <c r="F177" s="11"/>
      <c r="G177" s="11"/>
      <c r="H177" s="11"/>
      <c r="J177" s="11"/>
      <c r="K177" s="11"/>
      <c r="M177" s="11"/>
      <c r="N177" s="11"/>
      <c r="O177" s="11"/>
      <c r="Q177" s="11"/>
      <c r="R177" s="11"/>
      <c r="S177" s="11"/>
      <c r="T177" s="11"/>
      <c r="U177" s="11"/>
      <c r="V177" s="11"/>
    </row>
    <row r="178" spans="1:22" ht="12.75">
      <c r="A178" s="11"/>
      <c r="B178" s="11"/>
      <c r="F178" s="11"/>
      <c r="G178" s="11"/>
      <c r="H178" s="11"/>
      <c r="J178" s="11"/>
      <c r="K178" s="11"/>
      <c r="M178" s="11"/>
      <c r="N178" s="11"/>
      <c r="O178" s="11"/>
      <c r="Q178" s="11"/>
      <c r="R178" s="11"/>
      <c r="S178" s="11"/>
      <c r="T178" s="11"/>
      <c r="U178" s="11"/>
      <c r="V178" s="11"/>
    </row>
    <row r="179" spans="1:22" ht="12.75">
      <c r="A179" s="11"/>
      <c r="B179" s="11"/>
      <c r="F179" s="11"/>
      <c r="G179" s="11"/>
      <c r="H179" s="11"/>
      <c r="J179" s="11"/>
      <c r="K179" s="11"/>
      <c r="M179" s="11"/>
      <c r="N179" s="11"/>
      <c r="O179" s="11"/>
      <c r="Q179" s="11"/>
      <c r="R179" s="11"/>
      <c r="S179" s="11"/>
      <c r="T179" s="11"/>
      <c r="U179" s="11"/>
      <c r="V179" s="11"/>
    </row>
    <row r="180" spans="1:22" ht="12.75">
      <c r="A180" s="11"/>
      <c r="B180" s="11"/>
      <c r="F180" s="11"/>
      <c r="G180" s="11"/>
      <c r="H180" s="11"/>
      <c r="J180" s="11"/>
      <c r="K180" s="11"/>
      <c r="M180" s="11"/>
      <c r="N180" s="11"/>
      <c r="O180" s="11"/>
      <c r="Q180" s="11"/>
      <c r="R180" s="11"/>
      <c r="S180" s="11"/>
      <c r="T180" s="11"/>
      <c r="U180" s="11"/>
      <c r="V180" s="11"/>
    </row>
    <row r="181" spans="1:22" ht="12.75">
      <c r="A181" s="11"/>
      <c r="B181" s="11"/>
      <c r="F181" s="11"/>
      <c r="G181" s="11"/>
      <c r="H181" s="11"/>
      <c r="J181" s="11"/>
      <c r="K181" s="11"/>
      <c r="M181" s="11"/>
      <c r="N181" s="11"/>
      <c r="O181" s="11"/>
      <c r="Q181" s="11"/>
      <c r="R181" s="11"/>
      <c r="S181" s="11"/>
      <c r="T181" s="11"/>
      <c r="U181" s="11"/>
      <c r="V181" s="11"/>
    </row>
    <row r="182" spans="1:15" ht="12.75">
      <c r="A182" s="11"/>
      <c r="B182" s="11"/>
      <c r="F182" s="11"/>
      <c r="G182" s="11"/>
      <c r="H182" s="11"/>
      <c r="J182" s="11"/>
      <c r="K182" s="11"/>
      <c r="M182" s="11"/>
      <c r="N182" s="11"/>
      <c r="O182" s="11"/>
    </row>
    <row r="183" spans="1:15" ht="12.75">
      <c r="A183" s="11"/>
      <c r="B183" s="11"/>
      <c r="F183" s="11"/>
      <c r="G183" s="11"/>
      <c r="H183" s="11"/>
      <c r="J183" s="11"/>
      <c r="K183" s="11"/>
      <c r="M183" s="11"/>
      <c r="N183" s="11"/>
      <c r="O183" s="11"/>
    </row>
    <row r="184" spans="1:15" ht="12.75">
      <c r="A184" s="11"/>
      <c r="B184" s="11"/>
      <c r="F184" s="11"/>
      <c r="G184" s="11"/>
      <c r="H184" s="11"/>
      <c r="J184" s="11"/>
      <c r="K184" s="11"/>
      <c r="M184" s="11"/>
      <c r="N184" s="11"/>
      <c r="O184" s="11"/>
    </row>
    <row r="185" spans="1:15" ht="12.75">
      <c r="A185" s="11"/>
      <c r="B185" s="11"/>
      <c r="F185" s="11"/>
      <c r="G185" s="11"/>
      <c r="H185" s="11"/>
      <c r="J185" s="11"/>
      <c r="K185" s="11"/>
      <c r="M185" s="11"/>
      <c r="N185" s="11"/>
      <c r="O185" s="11"/>
    </row>
    <row r="186" spans="1:15" ht="12.75">
      <c r="A186" s="11"/>
      <c r="B186" s="11"/>
      <c r="F186" s="11"/>
      <c r="G186" s="11"/>
      <c r="H186" s="11"/>
      <c r="J186" s="11"/>
      <c r="K186" s="11"/>
      <c r="M186" s="11"/>
      <c r="N186" s="11"/>
      <c r="O186" s="11"/>
    </row>
    <row r="187" spans="1:15" ht="12.75">
      <c r="A187" s="11"/>
      <c r="B187" s="11"/>
      <c r="F187" s="11"/>
      <c r="G187" s="11"/>
      <c r="H187" s="11"/>
      <c r="J187" s="11"/>
      <c r="K187" s="11"/>
      <c r="M187" s="11"/>
      <c r="N187" s="11"/>
      <c r="O187" s="11"/>
    </row>
    <row r="188" spans="1:15" ht="12.75">
      <c r="A188" s="11"/>
      <c r="B188" s="11"/>
      <c r="F188" s="11"/>
      <c r="G188" s="11"/>
      <c r="H188" s="11"/>
      <c r="J188" s="11"/>
      <c r="K188" s="11"/>
      <c r="M188" s="11"/>
      <c r="N188" s="11"/>
      <c r="O188" s="11"/>
    </row>
    <row r="189" spans="1:15" ht="12.75">
      <c r="A189" s="11"/>
      <c r="B189" s="11"/>
      <c r="F189" s="11"/>
      <c r="G189" s="11"/>
      <c r="H189" s="11"/>
      <c r="J189" s="11"/>
      <c r="K189" s="11"/>
      <c r="M189" s="11"/>
      <c r="N189" s="11"/>
      <c r="O189" s="11"/>
    </row>
    <row r="190" spans="1:15" ht="12.75">
      <c r="A190" s="11"/>
      <c r="B190" s="11"/>
      <c r="F190" s="11"/>
      <c r="G190" s="11"/>
      <c r="H190" s="11"/>
      <c r="J190" s="11"/>
      <c r="K190" s="11"/>
      <c r="M190" s="11"/>
      <c r="N190" s="11"/>
      <c r="O190" s="11"/>
    </row>
    <row r="191" spans="1:15" ht="12.75">
      <c r="A191" s="11"/>
      <c r="B191" s="11"/>
      <c r="F191" s="11"/>
      <c r="G191" s="11"/>
      <c r="H191" s="11"/>
      <c r="J191" s="11"/>
      <c r="K191" s="11"/>
      <c r="M191" s="11"/>
      <c r="N191" s="11"/>
      <c r="O191" s="11"/>
    </row>
    <row r="192" spans="1:15" ht="12.75">
      <c r="A192" s="11"/>
      <c r="B192" s="11"/>
      <c r="F192" s="11"/>
      <c r="G192" s="11"/>
      <c r="H192" s="11"/>
      <c r="J192" s="11"/>
      <c r="K192" s="11"/>
      <c r="M192" s="11"/>
      <c r="N192" s="11"/>
      <c r="O192" s="11"/>
    </row>
    <row r="193" spans="1:15" ht="12.75">
      <c r="A193" s="11"/>
      <c r="B193" s="11"/>
      <c r="F193" s="11"/>
      <c r="G193" s="11"/>
      <c r="H193" s="11"/>
      <c r="J193" s="11"/>
      <c r="K193" s="11"/>
      <c r="M193" s="11"/>
      <c r="N193" s="11"/>
      <c r="O193" s="11"/>
    </row>
    <row r="194" spans="1:15" ht="12.75">
      <c r="A194" s="11"/>
      <c r="B194" s="11"/>
      <c r="F194" s="11"/>
      <c r="G194" s="11"/>
      <c r="H194" s="11"/>
      <c r="J194" s="11"/>
      <c r="K194" s="11"/>
      <c r="M194" s="11"/>
      <c r="N194" s="11"/>
      <c r="O194" s="11"/>
    </row>
    <row r="195" spans="1:15" ht="12.75">
      <c r="A195" s="11"/>
      <c r="B195" s="11"/>
      <c r="F195" s="11"/>
      <c r="G195" s="11"/>
      <c r="H195" s="11"/>
      <c r="J195" s="11"/>
      <c r="K195" s="11"/>
      <c r="M195" s="11"/>
      <c r="N195" s="11"/>
      <c r="O195" s="11"/>
    </row>
    <row r="196" spans="1:15" ht="12.75">
      <c r="A196" s="11"/>
      <c r="B196" s="11"/>
      <c r="F196" s="11"/>
      <c r="G196" s="11"/>
      <c r="H196" s="11"/>
      <c r="J196" s="11"/>
      <c r="K196" s="11"/>
      <c r="M196" s="11"/>
      <c r="N196" s="11"/>
      <c r="O196" s="11"/>
    </row>
    <row r="197" spans="1:15" ht="12.75">
      <c r="A197" s="11"/>
      <c r="B197" s="11"/>
      <c r="F197" s="11"/>
      <c r="G197" s="11"/>
      <c r="H197" s="11"/>
      <c r="J197" s="11"/>
      <c r="K197" s="11"/>
      <c r="M197" s="11"/>
      <c r="N197" s="11"/>
      <c r="O197" s="11"/>
    </row>
    <row r="198" spans="1:15" ht="12.75">
      <c r="A198" s="11"/>
      <c r="B198" s="11"/>
      <c r="F198" s="11"/>
      <c r="G198" s="11"/>
      <c r="H198" s="11"/>
      <c r="J198" s="11"/>
      <c r="K198" s="11"/>
      <c r="M198" s="11"/>
      <c r="N198" s="11"/>
      <c r="O198" s="11"/>
    </row>
    <row r="199" spans="1:15" ht="12.75">
      <c r="A199" s="11"/>
      <c r="B199" s="11"/>
      <c r="F199" s="11"/>
      <c r="G199" s="11"/>
      <c r="H199" s="11"/>
      <c r="J199" s="11"/>
      <c r="K199" s="11"/>
      <c r="M199" s="11"/>
      <c r="N199" s="11"/>
      <c r="O199" s="11"/>
    </row>
    <row r="200" spans="1:15" ht="12.75">
      <c r="A200" s="11"/>
      <c r="B200" s="11"/>
      <c r="F200" s="11"/>
      <c r="G200" s="11"/>
      <c r="H200" s="11"/>
      <c r="J200" s="11"/>
      <c r="K200" s="11"/>
      <c r="M200" s="11"/>
      <c r="N200" s="11"/>
      <c r="O200" s="11"/>
    </row>
    <row r="201" spans="1:15" ht="12.75">
      <c r="A201" s="11"/>
      <c r="B201" s="11"/>
      <c r="F201" s="11"/>
      <c r="G201" s="11"/>
      <c r="H201" s="11"/>
      <c r="J201" s="11"/>
      <c r="K201" s="11"/>
      <c r="M201" s="11"/>
      <c r="N201" s="11"/>
      <c r="O201" s="11"/>
    </row>
    <row r="202" spans="1:15" ht="12.75">
      <c r="A202" s="11"/>
      <c r="B202" s="11"/>
      <c r="F202" s="11"/>
      <c r="G202" s="11"/>
      <c r="H202" s="11"/>
      <c r="J202" s="11"/>
      <c r="K202" s="11"/>
      <c r="M202" s="11"/>
      <c r="N202" s="11"/>
      <c r="O202" s="11"/>
    </row>
    <row r="203" spans="1:15" ht="12.75">
      <c r="A203" s="11"/>
      <c r="B203" s="11"/>
      <c r="F203" s="11"/>
      <c r="G203" s="11"/>
      <c r="H203" s="11"/>
      <c r="J203" s="11"/>
      <c r="K203" s="11"/>
      <c r="M203" s="11"/>
      <c r="N203" s="11"/>
      <c r="O203" s="11"/>
    </row>
    <row r="204" spans="1:15" ht="12.75">
      <c r="A204" s="11"/>
      <c r="B204" s="11"/>
      <c r="F204" s="11"/>
      <c r="G204" s="11"/>
      <c r="H204" s="11"/>
      <c r="J204" s="11"/>
      <c r="K204" s="11"/>
      <c r="M204" s="11"/>
      <c r="N204" s="11"/>
      <c r="O204" s="11"/>
    </row>
    <row r="205" spans="1:15" ht="12.75">
      <c r="A205" s="11"/>
      <c r="B205" s="11"/>
      <c r="F205" s="11"/>
      <c r="G205" s="11"/>
      <c r="H205" s="11"/>
      <c r="J205" s="11"/>
      <c r="K205" s="11"/>
      <c r="M205" s="11"/>
      <c r="N205" s="11"/>
      <c r="O205" s="11"/>
    </row>
    <row r="206" spans="1:15" ht="12.75">
      <c r="A206" s="11"/>
      <c r="B206" s="11"/>
      <c r="F206" s="11"/>
      <c r="G206" s="11"/>
      <c r="H206" s="11"/>
      <c r="J206" s="11"/>
      <c r="K206" s="11"/>
      <c r="M206" s="11"/>
      <c r="N206" s="11"/>
      <c r="O206" s="11"/>
    </row>
    <row r="207" spans="1:15" ht="12.75">
      <c r="A207" s="11"/>
      <c r="B207" s="11"/>
      <c r="F207" s="11"/>
      <c r="G207" s="11"/>
      <c r="H207" s="11"/>
      <c r="J207" s="11"/>
      <c r="K207" s="11"/>
      <c r="M207" s="11"/>
      <c r="N207" s="11"/>
      <c r="O207" s="11"/>
    </row>
    <row r="208" spans="1:15" ht="12.75">
      <c r="A208" s="11"/>
      <c r="B208" s="11"/>
      <c r="F208" s="11"/>
      <c r="G208" s="11"/>
      <c r="H208" s="11"/>
      <c r="J208" s="11"/>
      <c r="K208" s="11"/>
      <c r="M208" s="11"/>
      <c r="N208" s="11"/>
      <c r="O208" s="11"/>
    </row>
    <row r="209" spans="1:15" ht="12.75">
      <c r="A209" s="11"/>
      <c r="B209" s="11"/>
      <c r="F209" s="11"/>
      <c r="G209" s="11"/>
      <c r="H209" s="11"/>
      <c r="J209" s="11"/>
      <c r="K209" s="11"/>
      <c r="M209" s="11"/>
      <c r="N209" s="11"/>
      <c r="O209" s="11"/>
    </row>
    <row r="210" spans="1:15" ht="12.75">
      <c r="A210" s="11"/>
      <c r="B210" s="11"/>
      <c r="F210" s="11"/>
      <c r="G210" s="11"/>
      <c r="H210" s="11"/>
      <c r="J210" s="11"/>
      <c r="K210" s="11"/>
      <c r="M210" s="11"/>
      <c r="N210" s="11"/>
      <c r="O210" s="11"/>
    </row>
    <row r="211" spans="1:15" ht="12.75">
      <c r="A211" s="11"/>
      <c r="B211" s="11"/>
      <c r="F211" s="11"/>
      <c r="G211" s="11"/>
      <c r="H211" s="11"/>
      <c r="J211" s="11"/>
      <c r="K211" s="11"/>
      <c r="M211" s="11"/>
      <c r="N211" s="11"/>
      <c r="O211" s="11"/>
    </row>
    <row r="212" spans="1:15" ht="12.75">
      <c r="A212" s="11"/>
      <c r="B212" s="11"/>
      <c r="F212" s="11"/>
      <c r="G212" s="11"/>
      <c r="H212" s="11"/>
      <c r="J212" s="11"/>
      <c r="K212" s="11"/>
      <c r="M212" s="11"/>
      <c r="N212" s="11"/>
      <c r="O212" s="11"/>
    </row>
    <row r="213" spans="1:15" ht="12.75">
      <c r="A213" s="11"/>
      <c r="B213" s="11"/>
      <c r="F213" s="11"/>
      <c r="G213" s="11"/>
      <c r="H213" s="11"/>
      <c r="J213" s="11"/>
      <c r="K213" s="11"/>
      <c r="M213" s="11"/>
      <c r="N213" s="11"/>
      <c r="O213" s="11"/>
    </row>
    <row r="214" spans="1:15" ht="12.75">
      <c r="A214" s="11"/>
      <c r="B214" s="11"/>
      <c r="F214" s="11"/>
      <c r="G214" s="11"/>
      <c r="H214" s="11"/>
      <c r="J214" s="11"/>
      <c r="K214" s="11"/>
      <c r="M214" s="11"/>
      <c r="N214" s="11"/>
      <c r="O214" s="11"/>
    </row>
    <row r="215" spans="1:15" ht="12.75">
      <c r="A215" s="11"/>
      <c r="B215" s="11"/>
      <c r="F215" s="11"/>
      <c r="G215" s="11"/>
      <c r="H215" s="11"/>
      <c r="J215" s="11"/>
      <c r="K215" s="11"/>
      <c r="M215" s="11"/>
      <c r="N215" s="11"/>
      <c r="O215" s="11"/>
    </row>
    <row r="216" spans="1:15" ht="12.75">
      <c r="A216" s="11"/>
      <c r="B216" s="11"/>
      <c r="F216" s="11"/>
      <c r="G216" s="11"/>
      <c r="H216" s="11"/>
      <c r="J216" s="11"/>
      <c r="K216" s="11"/>
      <c r="M216" s="11"/>
      <c r="N216" s="11"/>
      <c r="O216" s="11"/>
    </row>
    <row r="217" spans="1:15" ht="12.75">
      <c r="A217" s="11"/>
      <c r="B217" s="11"/>
      <c r="F217" s="11"/>
      <c r="G217" s="11"/>
      <c r="H217" s="11"/>
      <c r="J217" s="11"/>
      <c r="K217" s="11"/>
      <c r="M217" s="11"/>
      <c r="N217" s="11"/>
      <c r="O217" s="11"/>
    </row>
    <row r="218" spans="1:15" ht="12.75">
      <c r="A218" s="11"/>
      <c r="B218" s="11"/>
      <c r="F218" s="11"/>
      <c r="G218" s="11"/>
      <c r="H218" s="11"/>
      <c r="J218" s="11"/>
      <c r="K218" s="11"/>
      <c r="M218" s="11"/>
      <c r="N218" s="11"/>
      <c r="O218" s="11"/>
    </row>
    <row r="219" spans="1:15" ht="12.75">
      <c r="A219" s="11"/>
      <c r="B219" s="11"/>
      <c r="F219" s="11"/>
      <c r="G219" s="11"/>
      <c r="H219" s="11"/>
      <c r="J219" s="11"/>
      <c r="K219" s="11"/>
      <c r="M219" s="11"/>
      <c r="N219" s="11"/>
      <c r="O219" s="11"/>
    </row>
    <row r="220" spans="1:15" ht="12.75">
      <c r="A220" s="11"/>
      <c r="B220" s="11"/>
      <c r="F220" s="11"/>
      <c r="G220" s="11"/>
      <c r="H220" s="11"/>
      <c r="J220" s="11"/>
      <c r="K220" s="11"/>
      <c r="M220" s="11"/>
      <c r="N220" s="11"/>
      <c r="O220" s="11"/>
    </row>
    <row r="221" spans="1:15" ht="12.75">
      <c r="A221" s="11"/>
      <c r="B221" s="11"/>
      <c r="F221" s="11"/>
      <c r="G221" s="11"/>
      <c r="H221" s="11"/>
      <c r="J221" s="11"/>
      <c r="K221" s="11"/>
      <c r="M221" s="11"/>
      <c r="N221" s="11"/>
      <c r="O221" s="11"/>
    </row>
    <row r="222" spans="1:15" ht="12.75">
      <c r="A222" s="11"/>
      <c r="B222" s="11"/>
      <c r="F222" s="11"/>
      <c r="G222" s="11"/>
      <c r="H222" s="11"/>
      <c r="J222" s="11"/>
      <c r="K222" s="11"/>
      <c r="M222" s="11"/>
      <c r="N222" s="11"/>
      <c r="O222" s="11"/>
    </row>
    <row r="223" spans="1:15" ht="12.75">
      <c r="A223" s="11"/>
      <c r="B223" s="11"/>
      <c r="F223" s="11"/>
      <c r="G223" s="11"/>
      <c r="H223" s="11"/>
      <c r="J223" s="11"/>
      <c r="K223" s="11"/>
      <c r="M223" s="11"/>
      <c r="N223" s="11"/>
      <c r="O223" s="11"/>
    </row>
    <row r="224" spans="1:15" ht="12.75">
      <c r="A224" s="11"/>
      <c r="B224" s="11"/>
      <c r="F224" s="11"/>
      <c r="G224" s="11"/>
      <c r="H224" s="11"/>
      <c r="J224" s="11"/>
      <c r="K224" s="11"/>
      <c r="M224" s="11"/>
      <c r="N224" s="11"/>
      <c r="O224" s="11"/>
    </row>
    <row r="225" spans="1:15" ht="12.75">
      <c r="A225" s="11"/>
      <c r="B225" s="11"/>
      <c r="F225" s="11"/>
      <c r="G225" s="11"/>
      <c r="H225" s="11"/>
      <c r="J225" s="11"/>
      <c r="K225" s="11"/>
      <c r="M225" s="11"/>
      <c r="N225" s="11"/>
      <c r="O225" s="11"/>
    </row>
    <row r="226" spans="1:15" ht="12.75">
      <c r="A226" s="11"/>
      <c r="B226" s="11"/>
      <c r="F226" s="11"/>
      <c r="G226" s="11"/>
      <c r="H226" s="11"/>
      <c r="J226" s="11"/>
      <c r="K226" s="11"/>
      <c r="M226" s="11"/>
      <c r="N226" s="11"/>
      <c r="O226" s="11"/>
    </row>
    <row r="227" spans="1:15" ht="12.75">
      <c r="A227" s="11"/>
      <c r="B227" s="11"/>
      <c r="F227" s="11"/>
      <c r="G227" s="11"/>
      <c r="H227" s="11"/>
      <c r="J227" s="11"/>
      <c r="K227" s="11"/>
      <c r="M227" s="11"/>
      <c r="N227" s="11"/>
      <c r="O227" s="11"/>
    </row>
    <row r="228" spans="1:15" ht="12.75">
      <c r="A228" s="11"/>
      <c r="B228" s="11"/>
      <c r="F228" s="11"/>
      <c r="G228" s="11"/>
      <c r="H228" s="11"/>
      <c r="J228" s="11"/>
      <c r="K228" s="11"/>
      <c r="M228" s="11"/>
      <c r="N228" s="11"/>
      <c r="O228" s="11"/>
    </row>
    <row r="229" spans="1:15" ht="12.75">
      <c r="A229" s="11"/>
      <c r="B229" s="11"/>
      <c r="F229" s="11"/>
      <c r="G229" s="11"/>
      <c r="H229" s="11"/>
      <c r="J229" s="11"/>
      <c r="K229" s="11"/>
      <c r="M229" s="11"/>
      <c r="N229" s="11"/>
      <c r="O229" s="11"/>
    </row>
    <row r="230" spans="1:15" ht="12.75">
      <c r="A230" s="11"/>
      <c r="B230" s="11"/>
      <c r="F230" s="11"/>
      <c r="G230" s="11"/>
      <c r="H230" s="11"/>
      <c r="J230" s="11"/>
      <c r="K230" s="11"/>
      <c r="M230" s="11"/>
      <c r="N230" s="11"/>
      <c r="O230" s="11"/>
    </row>
    <row r="231" spans="1:15" ht="12.75">
      <c r="A231" s="11"/>
      <c r="B231" s="11"/>
      <c r="F231" s="11"/>
      <c r="G231" s="11"/>
      <c r="H231" s="11"/>
      <c r="J231" s="11"/>
      <c r="K231" s="11"/>
      <c r="M231" s="11"/>
      <c r="N231" s="11"/>
      <c r="O231" s="11"/>
    </row>
    <row r="232" spans="1:15" ht="12.75">
      <c r="A232" s="11"/>
      <c r="B232" s="11"/>
      <c r="F232" s="11"/>
      <c r="G232" s="11"/>
      <c r="H232" s="11"/>
      <c r="J232" s="11"/>
      <c r="K232" s="11"/>
      <c r="M232" s="11"/>
      <c r="N232" s="11"/>
      <c r="O232" s="11"/>
    </row>
    <row r="233" spans="1:15" ht="12.75">
      <c r="A233" s="11"/>
      <c r="B233" s="11"/>
      <c r="F233" s="11"/>
      <c r="G233" s="11"/>
      <c r="H233" s="11"/>
      <c r="J233" s="11"/>
      <c r="K233" s="11"/>
      <c r="M233" s="11"/>
      <c r="N233" s="11"/>
      <c r="O233" s="11"/>
    </row>
    <row r="234" spans="1:15" ht="12.75">
      <c r="A234" s="11"/>
      <c r="B234" s="11"/>
      <c r="F234" s="11"/>
      <c r="G234" s="11"/>
      <c r="H234" s="11"/>
      <c r="J234" s="11"/>
      <c r="K234" s="11"/>
      <c r="M234" s="11"/>
      <c r="N234" s="11"/>
      <c r="O234" s="11"/>
    </row>
    <row r="235" spans="1:15" ht="12.75">
      <c r="A235" s="11"/>
      <c r="B235" s="11"/>
      <c r="F235" s="11"/>
      <c r="G235" s="11"/>
      <c r="H235" s="11"/>
      <c r="J235" s="11"/>
      <c r="K235" s="11"/>
      <c r="M235" s="11"/>
      <c r="N235" s="11"/>
      <c r="O235" s="11"/>
    </row>
    <row r="236" spans="1:15" ht="12.75">
      <c r="A236" s="11"/>
      <c r="B236" s="11"/>
      <c r="F236" s="11"/>
      <c r="G236" s="11"/>
      <c r="H236" s="11"/>
      <c r="J236" s="11"/>
      <c r="K236" s="11"/>
      <c r="M236" s="11"/>
      <c r="N236" s="11"/>
      <c r="O236" s="11"/>
    </row>
    <row r="237" spans="1:15" ht="12.75">
      <c r="A237" s="11"/>
      <c r="B237" s="11"/>
      <c r="F237" s="11"/>
      <c r="G237" s="11"/>
      <c r="H237" s="11"/>
      <c r="J237" s="11"/>
      <c r="K237" s="11"/>
      <c r="M237" s="11"/>
      <c r="N237" s="11"/>
      <c r="O237" s="11"/>
    </row>
    <row r="238" spans="1:15" ht="12.75">
      <c r="A238" s="11"/>
      <c r="B238" s="11"/>
      <c r="F238" s="11"/>
      <c r="G238" s="11"/>
      <c r="H238" s="11"/>
      <c r="J238" s="11"/>
      <c r="K238" s="11"/>
      <c r="M238" s="11"/>
      <c r="N238" s="11"/>
      <c r="O238" s="11"/>
    </row>
    <row r="239" spans="1:15" ht="12.75">
      <c r="A239" s="11"/>
      <c r="B239" s="11"/>
      <c r="F239" s="11"/>
      <c r="G239" s="11"/>
      <c r="H239" s="11"/>
      <c r="J239" s="11"/>
      <c r="K239" s="11"/>
      <c r="M239" s="11"/>
      <c r="N239" s="11"/>
      <c r="O239" s="11"/>
    </row>
    <row r="240" spans="1:15" ht="12.75">
      <c r="A240" s="11"/>
      <c r="B240" s="11"/>
      <c r="F240" s="11"/>
      <c r="G240" s="11"/>
      <c r="H240" s="11"/>
      <c r="J240" s="11"/>
      <c r="K240" s="11"/>
      <c r="M240" s="11"/>
      <c r="N240" s="11"/>
      <c r="O240" s="11"/>
    </row>
    <row r="241" spans="1:15" ht="12.75">
      <c r="A241" s="11"/>
      <c r="B241" s="11"/>
      <c r="F241" s="11"/>
      <c r="G241" s="11"/>
      <c r="H241" s="11"/>
      <c r="J241" s="11"/>
      <c r="K241" s="11"/>
      <c r="M241" s="11"/>
      <c r="N241" s="11"/>
      <c r="O241" s="11"/>
    </row>
    <row r="242" spans="1:15" ht="12.75">
      <c r="A242" s="11"/>
      <c r="B242" s="11"/>
      <c r="F242" s="11"/>
      <c r="G242" s="11"/>
      <c r="H242" s="11"/>
      <c r="J242" s="11"/>
      <c r="K242" s="11"/>
      <c r="M242" s="11"/>
      <c r="N242" s="11"/>
      <c r="O242" s="11"/>
    </row>
    <row r="243" spans="1:15" ht="12.75">
      <c r="A243" s="11"/>
      <c r="B243" s="11"/>
      <c r="F243" s="11"/>
      <c r="G243" s="11"/>
      <c r="H243" s="11"/>
      <c r="J243" s="11"/>
      <c r="K243" s="11"/>
      <c r="M243" s="11"/>
      <c r="N243" s="11"/>
      <c r="O243" s="11"/>
    </row>
    <row r="244" spans="1:15" ht="12.75">
      <c r="A244" s="11"/>
      <c r="B244" s="11"/>
      <c r="F244" s="11"/>
      <c r="G244" s="11"/>
      <c r="H244" s="11"/>
      <c r="J244" s="11"/>
      <c r="K244" s="11"/>
      <c r="M244" s="11"/>
      <c r="N244" s="11"/>
      <c r="O244" s="11"/>
    </row>
    <row r="245" spans="1:15" ht="12.75">
      <c r="A245" s="11"/>
      <c r="B245" s="11"/>
      <c r="F245" s="11"/>
      <c r="G245" s="11"/>
      <c r="H245" s="11"/>
      <c r="J245" s="11"/>
      <c r="K245" s="11"/>
      <c r="M245" s="11"/>
      <c r="N245" s="11"/>
      <c r="O245" s="11"/>
    </row>
    <row r="246" spans="1:15" ht="12.75">
      <c r="A246" s="11"/>
      <c r="B246" s="11"/>
      <c r="F246" s="11"/>
      <c r="G246" s="11"/>
      <c r="H246" s="11"/>
      <c r="J246" s="11"/>
      <c r="K246" s="11"/>
      <c r="M246" s="11"/>
      <c r="N246" s="11"/>
      <c r="O246" s="11"/>
    </row>
    <row r="247" spans="1:15" ht="12.75">
      <c r="A247" s="11"/>
      <c r="B247" s="11"/>
      <c r="F247" s="11"/>
      <c r="G247" s="11"/>
      <c r="H247" s="11"/>
      <c r="J247" s="11"/>
      <c r="K247" s="11"/>
      <c r="M247" s="11"/>
      <c r="N247" s="11"/>
      <c r="O247" s="11"/>
    </row>
    <row r="248" spans="1:15" ht="12.75">
      <c r="A248" s="11"/>
      <c r="B248" s="11"/>
      <c r="F248" s="11"/>
      <c r="G248" s="11"/>
      <c r="H248" s="11"/>
      <c r="J248" s="11"/>
      <c r="K248" s="11"/>
      <c r="M248" s="11"/>
      <c r="N248" s="11"/>
      <c r="O248" s="11"/>
    </row>
    <row r="249" spans="1:15" ht="12.75">
      <c r="A249" s="11"/>
      <c r="B249" s="11"/>
      <c r="F249" s="11"/>
      <c r="G249" s="11"/>
      <c r="H249" s="11"/>
      <c r="J249" s="11"/>
      <c r="K249" s="11"/>
      <c r="M249" s="11"/>
      <c r="N249" s="11"/>
      <c r="O249" s="11"/>
    </row>
    <row r="250" spans="1:15" ht="12.75">
      <c r="A250" s="11"/>
      <c r="B250" s="11"/>
      <c r="F250" s="11"/>
      <c r="G250" s="11"/>
      <c r="H250" s="11"/>
      <c r="J250" s="11"/>
      <c r="K250" s="11"/>
      <c r="M250" s="11"/>
      <c r="N250" s="11"/>
      <c r="O250" s="11"/>
    </row>
    <row r="251" spans="1:15" ht="12.75">
      <c r="A251" s="11"/>
      <c r="B251" s="11"/>
      <c r="F251" s="11"/>
      <c r="G251" s="11"/>
      <c r="H251" s="11"/>
      <c r="J251" s="11"/>
      <c r="K251" s="11"/>
      <c r="M251" s="11"/>
      <c r="N251" s="11"/>
      <c r="O251" s="11"/>
    </row>
    <row r="252" spans="1:15" ht="12.75">
      <c r="A252" s="11"/>
      <c r="B252" s="11"/>
      <c r="F252" s="11"/>
      <c r="G252" s="11"/>
      <c r="H252" s="11"/>
      <c r="J252" s="11"/>
      <c r="K252" s="11"/>
      <c r="M252" s="11"/>
      <c r="N252" s="11"/>
      <c r="O252" s="11"/>
    </row>
    <row r="253" spans="1:15" ht="12.75">
      <c r="A253" s="11"/>
      <c r="B253" s="11"/>
      <c r="F253" s="11"/>
      <c r="G253" s="11"/>
      <c r="H253" s="11"/>
      <c r="J253" s="11"/>
      <c r="K253" s="11"/>
      <c r="M253" s="11"/>
      <c r="N253" s="11"/>
      <c r="O253" s="11"/>
    </row>
    <row r="254" spans="1:15" ht="12.75">
      <c r="A254" s="11"/>
      <c r="B254" s="11"/>
      <c r="F254" s="11"/>
      <c r="G254" s="11"/>
      <c r="H254" s="11"/>
      <c r="J254" s="11"/>
      <c r="K254" s="11"/>
      <c r="M254" s="11"/>
      <c r="N254" s="11"/>
      <c r="O254" s="11"/>
    </row>
    <row r="255" spans="1:15" ht="12.75">
      <c r="A255" s="11"/>
      <c r="B255" s="11"/>
      <c r="F255" s="11"/>
      <c r="G255" s="11"/>
      <c r="H255" s="11"/>
      <c r="J255" s="11"/>
      <c r="K255" s="11"/>
      <c r="M255" s="11"/>
      <c r="N255" s="11"/>
      <c r="O255" s="11"/>
    </row>
    <row r="256" spans="1:15" ht="12.75">
      <c r="A256" s="11"/>
      <c r="B256" s="11"/>
      <c r="F256" s="11"/>
      <c r="G256" s="11"/>
      <c r="H256" s="11"/>
      <c r="J256" s="11"/>
      <c r="K256" s="11"/>
      <c r="M256" s="11"/>
      <c r="N256" s="11"/>
      <c r="O256" s="11"/>
    </row>
    <row r="257" spans="1:15" ht="12.75">
      <c r="A257" s="11"/>
      <c r="B257" s="11"/>
      <c r="F257" s="11"/>
      <c r="G257" s="11"/>
      <c r="H257" s="11"/>
      <c r="J257" s="11"/>
      <c r="K257" s="11"/>
      <c r="M257" s="11"/>
      <c r="N257" s="11"/>
      <c r="O257" s="11"/>
    </row>
    <row r="258" spans="1:15" ht="12.75">
      <c r="A258" s="11"/>
      <c r="B258" s="11"/>
      <c r="F258" s="11"/>
      <c r="G258" s="11"/>
      <c r="H258" s="11"/>
      <c r="J258" s="11"/>
      <c r="K258" s="11"/>
      <c r="M258" s="11"/>
      <c r="N258" s="11"/>
      <c r="O258" s="11"/>
    </row>
    <row r="259" spans="1:15" ht="12.75">
      <c r="A259" s="11"/>
      <c r="B259" s="11"/>
      <c r="F259" s="11"/>
      <c r="G259" s="11"/>
      <c r="H259" s="11"/>
      <c r="J259" s="11"/>
      <c r="K259" s="11"/>
      <c r="M259" s="11"/>
      <c r="N259" s="11"/>
      <c r="O259" s="11"/>
    </row>
    <row r="260" spans="1:15" ht="12.75">
      <c r="A260" s="11"/>
      <c r="B260" s="11"/>
      <c r="F260" s="11"/>
      <c r="G260" s="11"/>
      <c r="H260" s="11"/>
      <c r="J260" s="11"/>
      <c r="K260" s="11"/>
      <c r="M260" s="11"/>
      <c r="N260" s="11"/>
      <c r="O260" s="11"/>
    </row>
    <row r="261" spans="1:15" ht="12.75">
      <c r="A261" s="11"/>
      <c r="B261" s="11"/>
      <c r="F261" s="11"/>
      <c r="G261" s="11"/>
      <c r="H261" s="11"/>
      <c r="J261" s="11"/>
      <c r="K261" s="11"/>
      <c r="M261" s="11"/>
      <c r="N261" s="11"/>
      <c r="O261" s="11"/>
    </row>
    <row r="262" spans="1:15" ht="12.75">
      <c r="A262" s="11"/>
      <c r="B262" s="11"/>
      <c r="F262" s="11"/>
      <c r="G262" s="11"/>
      <c r="H262" s="11"/>
      <c r="J262" s="11"/>
      <c r="K262" s="11"/>
      <c r="M262" s="11"/>
      <c r="N262" s="11"/>
      <c r="O262" s="11"/>
    </row>
    <row r="263" spans="1:15" ht="12.75">
      <c r="A263" s="11"/>
      <c r="B263" s="11"/>
      <c r="F263" s="11"/>
      <c r="G263" s="11"/>
      <c r="H263" s="11"/>
      <c r="J263" s="11"/>
      <c r="K263" s="11"/>
      <c r="M263" s="11"/>
      <c r="N263" s="11"/>
      <c r="O263" s="11"/>
    </row>
    <row r="264" spans="1:15" ht="12.75">
      <c r="A264" s="11"/>
      <c r="B264" s="11"/>
      <c r="F264" s="11"/>
      <c r="G264" s="11"/>
      <c r="H264" s="11"/>
      <c r="J264" s="11"/>
      <c r="K264" s="11"/>
      <c r="M264" s="11"/>
      <c r="N264" s="11"/>
      <c r="O264" s="11"/>
    </row>
    <row r="265" spans="1:15" ht="12.75">
      <c r="A265" s="11"/>
      <c r="B265" s="11"/>
      <c r="F265" s="11"/>
      <c r="G265" s="11"/>
      <c r="H265" s="11"/>
      <c r="J265" s="11"/>
      <c r="K265" s="11"/>
      <c r="M265" s="11"/>
      <c r="N265" s="11"/>
      <c r="O265" s="11"/>
    </row>
    <row r="266" spans="1:15" ht="12.75">
      <c r="A266" s="11"/>
      <c r="B266" s="11"/>
      <c r="F266" s="11"/>
      <c r="G266" s="11"/>
      <c r="H266" s="11"/>
      <c r="J266" s="11"/>
      <c r="K266" s="11"/>
      <c r="M266" s="11"/>
      <c r="N266" s="11"/>
      <c r="O266" s="11"/>
    </row>
    <row r="267" spans="1:15" ht="12.75">
      <c r="A267" s="11"/>
      <c r="B267" s="11"/>
      <c r="F267" s="11"/>
      <c r="G267" s="11"/>
      <c r="H267" s="11"/>
      <c r="J267" s="11"/>
      <c r="K267" s="11"/>
      <c r="M267" s="11"/>
      <c r="N267" s="11"/>
      <c r="O267" s="11"/>
    </row>
    <row r="268" spans="1:15" ht="12.75">
      <c r="A268" s="11"/>
      <c r="B268" s="11"/>
      <c r="F268" s="11"/>
      <c r="G268" s="11"/>
      <c r="H268" s="11"/>
      <c r="J268" s="11"/>
      <c r="K268" s="11"/>
      <c r="M268" s="11"/>
      <c r="N268" s="11"/>
      <c r="O268" s="11"/>
    </row>
    <row r="269" spans="1:15" ht="12.75">
      <c r="A269" s="11"/>
      <c r="B269" s="11"/>
      <c r="F269" s="11"/>
      <c r="G269" s="11"/>
      <c r="H269" s="11"/>
      <c r="J269" s="11"/>
      <c r="K269" s="11"/>
      <c r="M269" s="11"/>
      <c r="N269" s="11"/>
      <c r="O269" s="11"/>
    </row>
    <row r="270" spans="1:15" ht="12.75">
      <c r="A270" s="11"/>
      <c r="B270" s="11"/>
      <c r="F270" s="11"/>
      <c r="G270" s="11"/>
      <c r="H270" s="11"/>
      <c r="J270" s="11"/>
      <c r="K270" s="11"/>
      <c r="M270" s="11"/>
      <c r="N270" s="11"/>
      <c r="O270" s="11"/>
    </row>
    <row r="271" spans="1:15" ht="12.75">
      <c r="A271" s="11"/>
      <c r="B271" s="11"/>
      <c r="F271" s="11"/>
      <c r="G271" s="11"/>
      <c r="H271" s="11"/>
      <c r="J271" s="11"/>
      <c r="K271" s="11"/>
      <c r="M271" s="11"/>
      <c r="N271" s="11"/>
      <c r="O271" s="11"/>
    </row>
    <row r="272" spans="1:15" ht="12.75">
      <c r="A272" s="11"/>
      <c r="B272" s="11"/>
      <c r="F272" s="11"/>
      <c r="G272" s="11"/>
      <c r="H272" s="11"/>
      <c r="J272" s="11"/>
      <c r="K272" s="11"/>
      <c r="M272" s="11"/>
      <c r="N272" s="11"/>
      <c r="O272" s="11"/>
    </row>
    <row r="273" spans="1:15" ht="12.75">
      <c r="A273" s="11"/>
      <c r="B273" s="11"/>
      <c r="F273" s="11"/>
      <c r="G273" s="11"/>
      <c r="H273" s="11"/>
      <c r="J273" s="11"/>
      <c r="K273" s="11"/>
      <c r="M273" s="11"/>
      <c r="N273" s="11"/>
      <c r="O273" s="11"/>
    </row>
    <row r="274" spans="1:15" ht="12.75">
      <c r="A274" s="11"/>
      <c r="B274" s="11"/>
      <c r="F274" s="11"/>
      <c r="G274" s="11"/>
      <c r="H274" s="11"/>
      <c r="J274" s="11"/>
      <c r="K274" s="11"/>
      <c r="M274" s="11"/>
      <c r="N274" s="11"/>
      <c r="O274" s="11"/>
    </row>
    <row r="275" spans="1:15" ht="12.75">
      <c r="A275" s="11"/>
      <c r="B275" s="11"/>
      <c r="F275" s="11"/>
      <c r="G275" s="11"/>
      <c r="H275" s="11"/>
      <c r="J275" s="11"/>
      <c r="K275" s="11"/>
      <c r="M275" s="11"/>
      <c r="N275" s="11"/>
      <c r="O275" s="11"/>
    </row>
    <row r="276" spans="1:15" ht="12.75">
      <c r="A276" s="11"/>
      <c r="B276" s="11"/>
      <c r="F276" s="11"/>
      <c r="G276" s="11"/>
      <c r="H276" s="11"/>
      <c r="J276" s="11"/>
      <c r="K276" s="11"/>
      <c r="M276" s="11"/>
      <c r="N276" s="11"/>
      <c r="O276" s="11"/>
    </row>
    <row r="277" spans="1:15" ht="12.75">
      <c r="A277" s="11"/>
      <c r="B277" s="11"/>
      <c r="F277" s="11"/>
      <c r="G277" s="11"/>
      <c r="H277" s="11"/>
      <c r="J277" s="11"/>
      <c r="K277" s="11"/>
      <c r="M277" s="11"/>
      <c r="N277" s="11"/>
      <c r="O277" s="11"/>
    </row>
    <row r="278" spans="1:15" ht="12.75">
      <c r="A278" s="11"/>
      <c r="B278" s="11"/>
      <c r="F278" s="11"/>
      <c r="G278" s="11"/>
      <c r="H278" s="11"/>
      <c r="J278" s="11"/>
      <c r="K278" s="11"/>
      <c r="M278" s="11"/>
      <c r="N278" s="11"/>
      <c r="O278" s="11"/>
    </row>
    <row r="279" spans="1:15" ht="12.75">
      <c r="A279" s="11"/>
      <c r="B279" s="11"/>
      <c r="F279" s="11"/>
      <c r="G279" s="11"/>
      <c r="H279" s="11"/>
      <c r="J279" s="11"/>
      <c r="K279" s="11"/>
      <c r="M279" s="11"/>
      <c r="N279" s="11"/>
      <c r="O279" s="11"/>
    </row>
    <row r="280" spans="1:15" ht="12.75">
      <c r="A280" s="11"/>
      <c r="B280" s="11"/>
      <c r="F280" s="11"/>
      <c r="G280" s="11"/>
      <c r="H280" s="11"/>
      <c r="J280" s="11"/>
      <c r="K280" s="11"/>
      <c r="M280" s="11"/>
      <c r="N280" s="11"/>
      <c r="O280" s="11"/>
    </row>
    <row r="281" spans="1:15" ht="12.75">
      <c r="A281" s="11"/>
      <c r="B281" s="11"/>
      <c r="F281" s="11"/>
      <c r="G281" s="11"/>
      <c r="H281" s="11"/>
      <c r="J281" s="11"/>
      <c r="K281" s="11"/>
      <c r="M281" s="11"/>
      <c r="N281" s="11"/>
      <c r="O281" s="11"/>
    </row>
    <row r="282" spans="1:15" ht="12.75">
      <c r="A282" s="11"/>
      <c r="B282" s="11"/>
      <c r="F282" s="11"/>
      <c r="G282" s="11"/>
      <c r="H282" s="11"/>
      <c r="J282" s="11"/>
      <c r="K282" s="11"/>
      <c r="M282" s="11"/>
      <c r="N282" s="11"/>
      <c r="O282" s="11"/>
    </row>
    <row r="283" spans="1:15" ht="12.75">
      <c r="A283" s="11"/>
      <c r="B283" s="11"/>
      <c r="F283" s="11"/>
      <c r="G283" s="11"/>
      <c r="H283" s="11"/>
      <c r="J283" s="11"/>
      <c r="K283" s="11"/>
      <c r="M283" s="11"/>
      <c r="N283" s="11"/>
      <c r="O283" s="11"/>
    </row>
    <row r="284" spans="1:15" ht="12.75">
      <c r="A284" s="11"/>
      <c r="B284" s="11"/>
      <c r="F284" s="11"/>
      <c r="G284" s="11"/>
      <c r="H284" s="11"/>
      <c r="J284" s="11"/>
      <c r="K284" s="11"/>
      <c r="M284" s="11"/>
      <c r="N284" s="11"/>
      <c r="O284" s="11"/>
    </row>
    <row r="285" spans="1:15" ht="12.75">
      <c r="A285" s="11"/>
      <c r="B285" s="11"/>
      <c r="F285" s="11"/>
      <c r="G285" s="11"/>
      <c r="H285" s="11"/>
      <c r="J285" s="11"/>
      <c r="K285" s="11"/>
      <c r="M285" s="11"/>
      <c r="N285" s="11"/>
      <c r="O285" s="11"/>
    </row>
    <row r="286" spans="1:15" ht="12.75">
      <c r="A286" s="11"/>
      <c r="B286" s="11"/>
      <c r="F286" s="11"/>
      <c r="G286" s="11"/>
      <c r="H286" s="11"/>
      <c r="J286" s="11"/>
      <c r="K286" s="11"/>
      <c r="M286" s="11"/>
      <c r="N286" s="11"/>
      <c r="O286" s="11"/>
    </row>
    <row r="287" spans="1:15" ht="12.75">
      <c r="A287" s="11"/>
      <c r="B287" s="11"/>
      <c r="F287" s="11"/>
      <c r="G287" s="11"/>
      <c r="H287" s="11"/>
      <c r="J287" s="11"/>
      <c r="K287" s="11"/>
      <c r="M287" s="11"/>
      <c r="N287" s="11"/>
      <c r="O287" s="11"/>
    </row>
    <row r="288" spans="1:15" ht="12.75">
      <c r="A288" s="11"/>
      <c r="B288" s="11"/>
      <c r="F288" s="11"/>
      <c r="G288" s="11"/>
      <c r="H288" s="11"/>
      <c r="J288" s="11"/>
      <c r="K288" s="11"/>
      <c r="M288" s="11"/>
      <c r="N288" s="11"/>
      <c r="O288" s="11"/>
    </row>
    <row r="289" spans="1:15" ht="12.75">
      <c r="A289" s="11"/>
      <c r="B289" s="11"/>
      <c r="F289" s="11"/>
      <c r="G289" s="11"/>
      <c r="H289" s="11"/>
      <c r="J289" s="11"/>
      <c r="K289" s="11"/>
      <c r="M289" s="11"/>
      <c r="N289" s="11"/>
      <c r="O289" s="11"/>
    </row>
    <row r="290" spans="1:15" ht="12.75">
      <c r="A290" s="11"/>
      <c r="B290" s="11"/>
      <c r="F290" s="11"/>
      <c r="G290" s="11"/>
      <c r="H290" s="11"/>
      <c r="J290" s="11"/>
      <c r="K290" s="11"/>
      <c r="M290" s="11"/>
      <c r="N290" s="11"/>
      <c r="O290" s="11"/>
    </row>
    <row r="291" spans="1:15" ht="12.75">
      <c r="A291" s="11"/>
      <c r="B291" s="11"/>
      <c r="F291" s="11"/>
      <c r="G291" s="11"/>
      <c r="H291" s="11"/>
      <c r="J291" s="11"/>
      <c r="K291" s="11"/>
      <c r="M291" s="11"/>
      <c r="N291" s="11"/>
      <c r="O291" s="11"/>
    </row>
    <row r="292" spans="1:15" ht="12.75">
      <c r="A292" s="11"/>
      <c r="B292" s="11"/>
      <c r="F292" s="11"/>
      <c r="G292" s="11"/>
      <c r="H292" s="11"/>
      <c r="J292" s="11"/>
      <c r="K292" s="11"/>
      <c r="M292" s="11"/>
      <c r="N292" s="11"/>
      <c r="O292" s="11"/>
    </row>
    <row r="293" spans="1:15" ht="12.75">
      <c r="A293" s="11"/>
      <c r="B293" s="11"/>
      <c r="F293" s="11"/>
      <c r="G293" s="11"/>
      <c r="H293" s="11"/>
      <c r="J293" s="11"/>
      <c r="K293" s="11"/>
      <c r="M293" s="11"/>
      <c r="N293" s="11"/>
      <c r="O293" s="11"/>
    </row>
    <row r="294" spans="1:15" ht="12.75">
      <c r="A294" s="11"/>
      <c r="B294" s="11"/>
      <c r="F294" s="11"/>
      <c r="G294" s="11"/>
      <c r="H294" s="11"/>
      <c r="J294" s="11"/>
      <c r="K294" s="11"/>
      <c r="M294" s="11"/>
      <c r="N294" s="11"/>
      <c r="O294" s="11"/>
    </row>
    <row r="295" spans="1:15" ht="12.75">
      <c r="A295" s="11"/>
      <c r="B295" s="11"/>
      <c r="F295" s="11"/>
      <c r="G295" s="11"/>
      <c r="H295" s="11"/>
      <c r="J295" s="11"/>
      <c r="K295" s="11"/>
      <c r="M295" s="11"/>
      <c r="N295" s="11"/>
      <c r="O295" s="11"/>
    </row>
    <row r="296" spans="1:15" ht="12.75">
      <c r="A296" s="11"/>
      <c r="B296" s="11"/>
      <c r="F296" s="11"/>
      <c r="G296" s="11"/>
      <c r="H296" s="11"/>
      <c r="J296" s="11"/>
      <c r="K296" s="11"/>
      <c r="M296" s="11"/>
      <c r="N296" s="11"/>
      <c r="O296" s="11"/>
    </row>
    <row r="297" spans="1:15" ht="12.75">
      <c r="A297" s="11"/>
      <c r="B297" s="11"/>
      <c r="F297" s="11"/>
      <c r="G297" s="11"/>
      <c r="H297" s="11"/>
      <c r="J297" s="11"/>
      <c r="K297" s="11"/>
      <c r="M297" s="11"/>
      <c r="N297" s="11"/>
      <c r="O297" s="11"/>
    </row>
    <row r="298" spans="1:15" ht="12.75">
      <c r="A298" s="11"/>
      <c r="B298" s="11"/>
      <c r="F298" s="11"/>
      <c r="G298" s="11"/>
      <c r="H298" s="11"/>
      <c r="J298" s="11"/>
      <c r="K298" s="11"/>
      <c r="M298" s="11"/>
      <c r="N298" s="11"/>
      <c r="O298" s="11"/>
    </row>
    <row r="299" spans="1:15" ht="12.75">
      <c r="A299" s="11"/>
      <c r="B299" s="11"/>
      <c r="F299" s="11"/>
      <c r="G299" s="11"/>
      <c r="H299" s="11"/>
      <c r="J299" s="11"/>
      <c r="K299" s="11"/>
      <c r="M299" s="11"/>
      <c r="N299" s="11"/>
      <c r="O299" s="11"/>
    </row>
    <row r="300" spans="1:15" ht="12.75">
      <c r="A300" s="11"/>
      <c r="B300" s="11"/>
      <c r="F300" s="11"/>
      <c r="G300" s="11"/>
      <c r="H300" s="11"/>
      <c r="J300" s="11"/>
      <c r="K300" s="11"/>
      <c r="M300" s="11"/>
      <c r="N300" s="11"/>
      <c r="O300" s="11"/>
    </row>
    <row r="301" spans="1:15" ht="12.75">
      <c r="A301" s="11"/>
      <c r="B301" s="11"/>
      <c r="F301" s="11"/>
      <c r="G301" s="11"/>
      <c r="H301" s="11"/>
      <c r="J301" s="11"/>
      <c r="K301" s="11"/>
      <c r="M301" s="11"/>
      <c r="N301" s="11"/>
      <c r="O301" s="11"/>
    </row>
    <row r="302" spans="1:15" ht="12.75">
      <c r="A302" s="11"/>
      <c r="B302" s="11"/>
      <c r="F302" s="11"/>
      <c r="G302" s="11"/>
      <c r="H302" s="11"/>
      <c r="J302" s="11"/>
      <c r="K302" s="11"/>
      <c r="M302" s="11"/>
      <c r="N302" s="11"/>
      <c r="O302" s="11"/>
    </row>
    <row r="303" spans="1:15" ht="12.75">
      <c r="A303" s="11"/>
      <c r="B303" s="11"/>
      <c r="F303" s="11"/>
      <c r="G303" s="11"/>
      <c r="H303" s="11"/>
      <c r="J303" s="11"/>
      <c r="K303" s="11"/>
      <c r="M303" s="11"/>
      <c r="N303" s="11"/>
      <c r="O303" s="11"/>
    </row>
    <row r="304" spans="1:15" ht="12.75">
      <c r="A304" s="11"/>
      <c r="B304" s="11"/>
      <c r="F304" s="11"/>
      <c r="G304" s="11"/>
      <c r="H304" s="11"/>
      <c r="J304" s="11"/>
      <c r="K304" s="11"/>
      <c r="M304" s="11"/>
      <c r="N304" s="11"/>
      <c r="O304" s="11"/>
    </row>
    <row r="305" spans="1:15" ht="12.75">
      <c r="A305" s="11"/>
      <c r="B305" s="11"/>
      <c r="F305" s="11"/>
      <c r="G305" s="11"/>
      <c r="H305" s="11"/>
      <c r="J305" s="11"/>
      <c r="K305" s="11"/>
      <c r="M305" s="11"/>
      <c r="N305" s="11"/>
      <c r="O305" s="11"/>
    </row>
    <row r="306" spans="1:15" ht="12.75">
      <c r="A306" s="11"/>
      <c r="B306" s="11"/>
      <c r="F306" s="11"/>
      <c r="G306" s="11"/>
      <c r="H306" s="11"/>
      <c r="J306" s="11"/>
      <c r="K306" s="11"/>
      <c r="M306" s="11"/>
      <c r="N306" s="11"/>
      <c r="O306" s="11"/>
    </row>
    <row r="307" spans="1:15" ht="12.75">
      <c r="A307" s="11"/>
      <c r="B307" s="11"/>
      <c r="F307" s="11"/>
      <c r="G307" s="11"/>
      <c r="H307" s="11"/>
      <c r="J307" s="11"/>
      <c r="K307" s="11"/>
      <c r="M307" s="11"/>
      <c r="N307" s="11"/>
      <c r="O307" s="11"/>
    </row>
    <row r="308" spans="1:15" ht="12.75">
      <c r="A308" s="11"/>
      <c r="B308" s="11"/>
      <c r="F308" s="11"/>
      <c r="G308" s="11"/>
      <c r="H308" s="11"/>
      <c r="J308" s="11"/>
      <c r="K308" s="11"/>
      <c r="M308" s="11"/>
      <c r="N308" s="11"/>
      <c r="O308" s="11"/>
    </row>
    <row r="309" spans="1:15" ht="12.75">
      <c r="A309" s="11"/>
      <c r="B309" s="11"/>
      <c r="F309" s="11"/>
      <c r="G309" s="11"/>
      <c r="H309" s="11"/>
      <c r="J309" s="11"/>
      <c r="K309" s="11"/>
      <c r="M309" s="11"/>
      <c r="N309" s="11"/>
      <c r="O309" s="11"/>
    </row>
    <row r="310" spans="1:15" ht="12.75">
      <c r="A310" s="11"/>
      <c r="B310" s="11"/>
      <c r="F310" s="11"/>
      <c r="G310" s="11"/>
      <c r="H310" s="11"/>
      <c r="J310" s="11"/>
      <c r="K310" s="11"/>
      <c r="M310" s="11"/>
      <c r="N310" s="11"/>
      <c r="O310" s="11"/>
    </row>
    <row r="311" spans="1:15" ht="12.75">
      <c r="A311" s="11"/>
      <c r="B311" s="11"/>
      <c r="F311" s="11"/>
      <c r="G311" s="11"/>
      <c r="H311" s="11"/>
      <c r="J311" s="11"/>
      <c r="K311" s="11"/>
      <c r="M311" s="11"/>
      <c r="N311" s="11"/>
      <c r="O311" s="11"/>
    </row>
    <row r="312" spans="1:15" ht="12.75">
      <c r="A312" s="11"/>
      <c r="B312" s="11"/>
      <c r="F312" s="11"/>
      <c r="G312" s="11"/>
      <c r="H312" s="11"/>
      <c r="J312" s="11"/>
      <c r="K312" s="11"/>
      <c r="M312" s="11"/>
      <c r="N312" s="11"/>
      <c r="O312" s="11"/>
    </row>
    <row r="313" spans="1:15" ht="12.75">
      <c r="A313" s="11"/>
      <c r="B313" s="11"/>
      <c r="F313" s="11"/>
      <c r="G313" s="11"/>
      <c r="H313" s="11"/>
      <c r="J313" s="11"/>
      <c r="K313" s="11"/>
      <c r="M313" s="11"/>
      <c r="N313" s="11"/>
      <c r="O313" s="11"/>
    </row>
    <row r="314" spans="1:15" ht="12.75">
      <c r="A314" s="11"/>
      <c r="B314" s="11"/>
      <c r="F314" s="11"/>
      <c r="G314" s="11"/>
      <c r="H314" s="11"/>
      <c r="J314" s="11"/>
      <c r="K314" s="11"/>
      <c r="M314" s="11"/>
      <c r="N314" s="11"/>
      <c r="O314" s="11"/>
    </row>
    <row r="315" spans="1:15" ht="12.75">
      <c r="A315" s="11"/>
      <c r="B315" s="11"/>
      <c r="F315" s="11"/>
      <c r="G315" s="11"/>
      <c r="H315" s="11"/>
      <c r="J315" s="11"/>
      <c r="K315" s="11"/>
      <c r="M315" s="11"/>
      <c r="N315" s="11"/>
      <c r="O315" s="11"/>
    </row>
    <row r="316" spans="1:15" ht="12.75">
      <c r="A316" s="11"/>
      <c r="B316" s="11"/>
      <c r="F316" s="11"/>
      <c r="G316" s="11"/>
      <c r="H316" s="11"/>
      <c r="J316" s="11"/>
      <c r="K316" s="11"/>
      <c r="M316" s="11"/>
      <c r="N316" s="11"/>
      <c r="O316" s="11"/>
    </row>
    <row r="317" spans="1:15" ht="12.75">
      <c r="A317" s="11"/>
      <c r="B317" s="11"/>
      <c r="F317" s="11"/>
      <c r="G317" s="11"/>
      <c r="H317" s="11"/>
      <c r="J317" s="11"/>
      <c r="K317" s="11"/>
      <c r="M317" s="11"/>
      <c r="N317" s="11"/>
      <c r="O317" s="11"/>
    </row>
    <row r="318" spans="1:15" ht="12.75">
      <c r="A318" s="11"/>
      <c r="B318" s="11"/>
      <c r="F318" s="11"/>
      <c r="G318" s="11"/>
      <c r="H318" s="11"/>
      <c r="J318" s="11"/>
      <c r="K318" s="11"/>
      <c r="M318" s="11"/>
      <c r="N318" s="11"/>
      <c r="O318" s="11"/>
    </row>
    <row r="319" spans="1:15" ht="12.75">
      <c r="A319" s="11"/>
      <c r="B319" s="11"/>
      <c r="F319" s="11"/>
      <c r="G319" s="11"/>
      <c r="H319" s="11"/>
      <c r="J319" s="11"/>
      <c r="K319" s="11"/>
      <c r="M319" s="11"/>
      <c r="N319" s="11"/>
      <c r="O319" s="11"/>
    </row>
    <row r="320" spans="1:15" ht="12.75">
      <c r="A320" s="11"/>
      <c r="B320" s="11"/>
      <c r="F320" s="11"/>
      <c r="G320" s="11"/>
      <c r="H320" s="11"/>
      <c r="J320" s="11"/>
      <c r="K320" s="11"/>
      <c r="M320" s="11"/>
      <c r="N320" s="11"/>
      <c r="O320" s="11"/>
    </row>
    <row r="321" spans="1:15" ht="12.75">
      <c r="A321" s="11"/>
      <c r="B321" s="11"/>
      <c r="F321" s="11"/>
      <c r="G321" s="11"/>
      <c r="H321" s="11"/>
      <c r="J321" s="11"/>
      <c r="K321" s="11"/>
      <c r="M321" s="11"/>
      <c r="N321" s="11"/>
      <c r="O321" s="11"/>
    </row>
    <row r="322" spans="1:15" ht="12.75">
      <c r="A322" s="11"/>
      <c r="B322" s="11"/>
      <c r="F322" s="11"/>
      <c r="G322" s="11"/>
      <c r="H322" s="11"/>
      <c r="J322" s="11"/>
      <c r="K322" s="11"/>
      <c r="M322" s="11"/>
      <c r="N322" s="11"/>
      <c r="O322" s="11"/>
    </row>
    <row r="323" spans="1:15" ht="12.75">
      <c r="A323" s="11"/>
      <c r="B323" s="11"/>
      <c r="F323" s="11"/>
      <c r="G323" s="11"/>
      <c r="H323" s="11"/>
      <c r="J323" s="11"/>
      <c r="K323" s="11"/>
      <c r="M323" s="11"/>
      <c r="N323" s="11"/>
      <c r="O323" s="11"/>
    </row>
    <row r="324" spans="1:15" ht="12.75">
      <c r="A324" s="11"/>
      <c r="B324" s="11"/>
      <c r="F324" s="11"/>
      <c r="G324" s="11"/>
      <c r="H324" s="11"/>
      <c r="J324" s="11"/>
      <c r="K324" s="11"/>
      <c r="M324" s="11"/>
      <c r="N324" s="11"/>
      <c r="O324" s="11"/>
    </row>
    <row r="325" spans="1:15" ht="12.75">
      <c r="A325" s="11"/>
      <c r="B325" s="11"/>
      <c r="F325" s="11"/>
      <c r="G325" s="11"/>
      <c r="H325" s="11"/>
      <c r="J325" s="11"/>
      <c r="K325" s="11"/>
      <c r="M325" s="11"/>
      <c r="N325" s="11"/>
      <c r="O325" s="11"/>
    </row>
    <row r="326" spans="1:15" ht="12.75">
      <c r="A326" s="11"/>
      <c r="B326" s="11"/>
      <c r="F326" s="11"/>
      <c r="G326" s="11"/>
      <c r="H326" s="11"/>
      <c r="J326" s="11"/>
      <c r="K326" s="11"/>
      <c r="M326" s="11"/>
      <c r="N326" s="11"/>
      <c r="O326" s="11"/>
    </row>
    <row r="327" spans="1:15" ht="12.75">
      <c r="A327" s="11"/>
      <c r="B327" s="11"/>
      <c r="F327" s="11"/>
      <c r="G327" s="11"/>
      <c r="H327" s="11"/>
      <c r="J327" s="11"/>
      <c r="K327" s="11"/>
      <c r="M327" s="11"/>
      <c r="N327" s="11"/>
      <c r="O327" s="11"/>
    </row>
    <row r="328" spans="1:15" ht="12.75">
      <c r="A328" s="11"/>
      <c r="B328" s="11"/>
      <c r="F328" s="11"/>
      <c r="G328" s="11"/>
      <c r="H328" s="11"/>
      <c r="J328" s="11"/>
      <c r="K328" s="11"/>
      <c r="M328" s="11"/>
      <c r="N328" s="11"/>
      <c r="O328" s="11"/>
    </row>
    <row r="329" spans="1:15" ht="12.75">
      <c r="A329" s="11"/>
      <c r="B329" s="11"/>
      <c r="F329" s="11"/>
      <c r="G329" s="11"/>
      <c r="H329" s="11"/>
      <c r="J329" s="11"/>
      <c r="K329" s="11"/>
      <c r="M329" s="11"/>
      <c r="N329" s="11"/>
      <c r="O329" s="11"/>
    </row>
    <row r="330" spans="1:15" ht="12.75">
      <c r="A330" s="11"/>
      <c r="B330" s="11"/>
      <c r="F330" s="11"/>
      <c r="G330" s="11"/>
      <c r="H330" s="11"/>
      <c r="J330" s="11"/>
      <c r="K330" s="11"/>
      <c r="M330" s="11"/>
      <c r="N330" s="11"/>
      <c r="O330" s="11"/>
    </row>
    <row r="331" spans="1:15" ht="12.75">
      <c r="A331" s="11"/>
      <c r="B331" s="11"/>
      <c r="F331" s="11"/>
      <c r="G331" s="11"/>
      <c r="H331" s="11"/>
      <c r="J331" s="11"/>
      <c r="K331" s="11"/>
      <c r="M331" s="11"/>
      <c r="N331" s="11"/>
      <c r="O331" s="11"/>
    </row>
    <row r="332" spans="1:15" ht="12.75">
      <c r="A332" s="11"/>
      <c r="B332" s="11"/>
      <c r="F332" s="11"/>
      <c r="G332" s="11"/>
      <c r="H332" s="11"/>
      <c r="J332" s="11"/>
      <c r="K332" s="11"/>
      <c r="M332" s="11"/>
      <c r="N332" s="11"/>
      <c r="O332" s="11"/>
    </row>
    <row r="333" spans="1:15" ht="12.75">
      <c r="A333" s="11"/>
      <c r="B333" s="11"/>
      <c r="F333" s="11"/>
      <c r="G333" s="11"/>
      <c r="H333" s="11"/>
      <c r="J333" s="11"/>
      <c r="K333" s="11"/>
      <c r="M333" s="11"/>
      <c r="N333" s="11"/>
      <c r="O333" s="11"/>
    </row>
    <row r="334" spans="1:15" ht="12.75">
      <c r="A334" s="11"/>
      <c r="B334" s="11"/>
      <c r="F334" s="11"/>
      <c r="G334" s="11"/>
      <c r="H334" s="11"/>
      <c r="J334" s="11"/>
      <c r="K334" s="11"/>
      <c r="M334" s="11"/>
      <c r="N334" s="11"/>
      <c r="O334" s="11"/>
    </row>
    <row r="335" spans="1:15" ht="12.75">
      <c r="A335" s="11"/>
      <c r="B335" s="11"/>
      <c r="F335" s="11"/>
      <c r="G335" s="11"/>
      <c r="H335" s="11"/>
      <c r="J335" s="11"/>
      <c r="K335" s="11"/>
      <c r="M335" s="11"/>
      <c r="N335" s="11"/>
      <c r="O335" s="11"/>
    </row>
    <row r="336" spans="1:15" ht="12.75">
      <c r="A336" s="11"/>
      <c r="B336" s="11"/>
      <c r="F336" s="11"/>
      <c r="G336" s="11"/>
      <c r="H336" s="11"/>
      <c r="J336" s="11"/>
      <c r="K336" s="11"/>
      <c r="M336" s="11"/>
      <c r="N336" s="11"/>
      <c r="O336" s="11"/>
    </row>
    <row r="337" spans="1:15" ht="12.75">
      <c r="A337" s="11"/>
      <c r="B337" s="11"/>
      <c r="F337" s="11"/>
      <c r="G337" s="11"/>
      <c r="H337" s="11"/>
      <c r="J337" s="11"/>
      <c r="K337" s="11"/>
      <c r="M337" s="11"/>
      <c r="N337" s="11"/>
      <c r="O337" s="11"/>
    </row>
    <row r="338" spans="1:15" ht="12.75">
      <c r="A338" s="11"/>
      <c r="B338" s="11"/>
      <c r="F338" s="11"/>
      <c r="G338" s="11"/>
      <c r="H338" s="11"/>
      <c r="J338" s="11"/>
      <c r="K338" s="11"/>
      <c r="M338" s="11"/>
      <c r="N338" s="11"/>
      <c r="O338" s="11"/>
    </row>
    <row r="339" spans="1:15" ht="12.75">
      <c r="A339" s="11"/>
      <c r="B339" s="11"/>
      <c r="F339" s="11"/>
      <c r="G339" s="11"/>
      <c r="H339" s="11"/>
      <c r="J339" s="11"/>
      <c r="K339" s="11"/>
      <c r="M339" s="11"/>
      <c r="N339" s="11"/>
      <c r="O339" s="11"/>
    </row>
    <row r="340" spans="1:15" ht="12.75">
      <c r="A340" s="11"/>
      <c r="B340" s="11"/>
      <c r="F340" s="11"/>
      <c r="G340" s="11"/>
      <c r="H340" s="11"/>
      <c r="J340" s="11"/>
      <c r="K340" s="11"/>
      <c r="M340" s="11"/>
      <c r="N340" s="11"/>
      <c r="O340" s="11"/>
    </row>
    <row r="341" spans="1:15" ht="12.75">
      <c r="A341" s="11"/>
      <c r="B341" s="11"/>
      <c r="F341" s="11"/>
      <c r="G341" s="11"/>
      <c r="H341" s="11"/>
      <c r="J341" s="11"/>
      <c r="K341" s="11"/>
      <c r="M341" s="11"/>
      <c r="N341" s="11"/>
      <c r="O341" s="11"/>
    </row>
    <row r="342" spans="1:15" ht="12.75">
      <c r="A342" s="11"/>
      <c r="B342" s="11"/>
      <c r="F342" s="11"/>
      <c r="G342" s="11"/>
      <c r="H342" s="11"/>
      <c r="J342" s="11"/>
      <c r="K342" s="11"/>
      <c r="M342" s="11"/>
      <c r="N342" s="11"/>
      <c r="O342" s="11"/>
    </row>
    <row r="343" spans="1:15" ht="12.75">
      <c r="A343" s="11"/>
      <c r="B343" s="11"/>
      <c r="F343" s="11"/>
      <c r="G343" s="11"/>
      <c r="H343" s="11"/>
      <c r="J343" s="11"/>
      <c r="K343" s="11"/>
      <c r="M343" s="11"/>
      <c r="N343" s="11"/>
      <c r="O343" s="11"/>
    </row>
    <row r="344" spans="1:15" ht="12.75">
      <c r="A344" s="11"/>
      <c r="B344" s="11"/>
      <c r="F344" s="11"/>
      <c r="G344" s="11"/>
      <c r="H344" s="11"/>
      <c r="J344" s="11"/>
      <c r="K344" s="11"/>
      <c r="M344" s="11"/>
      <c r="N344" s="11"/>
      <c r="O344" s="11"/>
    </row>
    <row r="345" spans="1:15" ht="12.75">
      <c r="A345" s="11"/>
      <c r="B345" s="11"/>
      <c r="F345" s="11"/>
      <c r="G345" s="11"/>
      <c r="H345" s="11"/>
      <c r="J345" s="11"/>
      <c r="K345" s="11"/>
      <c r="M345" s="11"/>
      <c r="N345" s="11"/>
      <c r="O345" s="11"/>
    </row>
    <row r="346" spans="1:15" ht="12.75">
      <c r="A346" s="11"/>
      <c r="B346" s="11"/>
      <c r="F346" s="11"/>
      <c r="G346" s="11"/>
      <c r="H346" s="11"/>
      <c r="J346" s="11"/>
      <c r="K346" s="11"/>
      <c r="M346" s="11"/>
      <c r="N346" s="11"/>
      <c r="O346" s="11"/>
    </row>
    <row r="347" spans="1:15" ht="12.75">
      <c r="A347" s="11"/>
      <c r="B347" s="11"/>
      <c r="F347" s="11"/>
      <c r="G347" s="11"/>
      <c r="H347" s="11"/>
      <c r="J347" s="11"/>
      <c r="K347" s="11"/>
      <c r="M347" s="11"/>
      <c r="N347" s="11"/>
      <c r="O347" s="11"/>
    </row>
    <row r="348" spans="1:15" ht="12.75">
      <c r="A348" s="11"/>
      <c r="B348" s="11"/>
      <c r="F348" s="11"/>
      <c r="G348" s="11"/>
      <c r="H348" s="11"/>
      <c r="J348" s="11"/>
      <c r="K348" s="11"/>
      <c r="M348" s="11"/>
      <c r="N348" s="11"/>
      <c r="O348" s="11"/>
    </row>
    <row r="349" spans="1:15" ht="12.75">
      <c r="A349" s="11"/>
      <c r="B349" s="11"/>
      <c r="F349" s="11"/>
      <c r="G349" s="11"/>
      <c r="H349" s="11"/>
      <c r="J349" s="11"/>
      <c r="K349" s="11"/>
      <c r="M349" s="11"/>
      <c r="N349" s="11"/>
      <c r="O349" s="11"/>
    </row>
    <row r="350" spans="1:15" ht="12.75">
      <c r="A350" s="11"/>
      <c r="B350" s="11"/>
      <c r="F350" s="11"/>
      <c r="G350" s="11"/>
      <c r="H350" s="11"/>
      <c r="J350" s="11"/>
      <c r="K350" s="11"/>
      <c r="M350" s="11"/>
      <c r="N350" s="11"/>
      <c r="O350" s="11"/>
    </row>
    <row r="351" spans="1:15" ht="12.75">
      <c r="A351" s="11"/>
      <c r="B351" s="11"/>
      <c r="F351" s="11"/>
      <c r="G351" s="11"/>
      <c r="H351" s="11"/>
      <c r="J351" s="11"/>
      <c r="K351" s="11"/>
      <c r="M351" s="11"/>
      <c r="N351" s="11"/>
      <c r="O351" s="11"/>
    </row>
    <row r="352" spans="1:15" ht="12.75">
      <c r="A352" s="11"/>
      <c r="B352" s="11"/>
      <c r="F352" s="11"/>
      <c r="G352" s="11"/>
      <c r="H352" s="11"/>
      <c r="J352" s="11"/>
      <c r="K352" s="11"/>
      <c r="M352" s="11"/>
      <c r="N352" s="11"/>
      <c r="O352" s="11"/>
    </row>
    <row r="353" spans="1:15" ht="12.75">
      <c r="A353" s="11"/>
      <c r="B353" s="11"/>
      <c r="F353" s="11"/>
      <c r="G353" s="11"/>
      <c r="H353" s="11"/>
      <c r="J353" s="11"/>
      <c r="K353" s="11"/>
      <c r="M353" s="11"/>
      <c r="N353" s="11"/>
      <c r="O353" s="11"/>
    </row>
    <row r="354" spans="1:15" ht="12.75">
      <c r="A354" s="11"/>
      <c r="B354" s="11"/>
      <c r="F354" s="11"/>
      <c r="G354" s="11"/>
      <c r="H354" s="11"/>
      <c r="J354" s="11"/>
      <c r="K354" s="11"/>
      <c r="M354" s="11"/>
      <c r="N354" s="11"/>
      <c r="O354" s="11"/>
    </row>
    <row r="355" spans="1:15" ht="12.75">
      <c r="A355" s="11"/>
      <c r="B355" s="11"/>
      <c r="F355" s="11"/>
      <c r="G355" s="11"/>
      <c r="H355" s="11"/>
      <c r="J355" s="11"/>
      <c r="K355" s="11"/>
      <c r="M355" s="11"/>
      <c r="N355" s="11"/>
      <c r="O355" s="11"/>
    </row>
    <row r="356" spans="1:15" ht="12.75">
      <c r="A356" s="11"/>
      <c r="B356" s="11"/>
      <c r="F356" s="11"/>
      <c r="G356" s="11"/>
      <c r="H356" s="11"/>
      <c r="J356" s="11"/>
      <c r="K356" s="11"/>
      <c r="M356" s="11"/>
      <c r="N356" s="11"/>
      <c r="O356" s="11"/>
    </row>
    <row r="357" spans="1:15" ht="12.75">
      <c r="A357" s="11"/>
      <c r="B357" s="11"/>
      <c r="F357" s="11"/>
      <c r="G357" s="11"/>
      <c r="H357" s="11"/>
      <c r="J357" s="11"/>
      <c r="K357" s="11"/>
      <c r="M357" s="11"/>
      <c r="N357" s="11"/>
      <c r="O357" s="11"/>
    </row>
    <row r="358" spans="1:15" ht="12.75">
      <c r="A358" s="11"/>
      <c r="B358" s="11"/>
      <c r="F358" s="11"/>
      <c r="G358" s="11"/>
      <c r="H358" s="11"/>
      <c r="J358" s="11"/>
      <c r="K358" s="11"/>
      <c r="M358" s="11"/>
      <c r="N358" s="11"/>
      <c r="O358" s="11"/>
    </row>
    <row r="359" spans="1:15" ht="12.75">
      <c r="A359" s="11"/>
      <c r="B359" s="11"/>
      <c r="F359" s="11"/>
      <c r="G359" s="11"/>
      <c r="H359" s="11"/>
      <c r="J359" s="11"/>
      <c r="K359" s="11"/>
      <c r="M359" s="11"/>
      <c r="N359" s="11"/>
      <c r="O359" s="11"/>
    </row>
    <row r="360" spans="1:15" ht="12.75">
      <c r="A360" s="11"/>
      <c r="B360" s="11"/>
      <c r="F360" s="11"/>
      <c r="G360" s="11"/>
      <c r="H360" s="11"/>
      <c r="J360" s="11"/>
      <c r="K360" s="11"/>
      <c r="M360" s="11"/>
      <c r="N360" s="11"/>
      <c r="O360" s="11"/>
    </row>
    <row r="361" spans="1:15" ht="12.75">
      <c r="A361" s="11"/>
      <c r="B361" s="11"/>
      <c r="F361" s="11"/>
      <c r="G361" s="11"/>
      <c r="H361" s="11"/>
      <c r="J361" s="11"/>
      <c r="K361" s="11"/>
      <c r="M361" s="11"/>
      <c r="N361" s="11"/>
      <c r="O361" s="11"/>
    </row>
    <row r="362" spans="1:15" ht="12.75">
      <c r="A362" s="11"/>
      <c r="B362" s="11"/>
      <c r="F362" s="11"/>
      <c r="G362" s="11"/>
      <c r="H362" s="11"/>
      <c r="J362" s="11"/>
      <c r="K362" s="11"/>
      <c r="M362" s="11"/>
      <c r="N362" s="11"/>
      <c r="O362" s="11"/>
    </row>
    <row r="363" spans="1:15" ht="12.75">
      <c r="A363" s="11"/>
      <c r="B363" s="11"/>
      <c r="F363" s="11"/>
      <c r="G363" s="11"/>
      <c r="H363" s="11"/>
      <c r="J363" s="11"/>
      <c r="K363" s="11"/>
      <c r="M363" s="11"/>
      <c r="N363" s="11"/>
      <c r="O363" s="11"/>
    </row>
    <row r="364" spans="1:15" ht="12.75">
      <c r="A364" s="11"/>
      <c r="B364" s="11"/>
      <c r="F364" s="11"/>
      <c r="G364" s="11"/>
      <c r="H364" s="11"/>
      <c r="J364" s="11"/>
      <c r="K364" s="11"/>
      <c r="M364" s="11"/>
      <c r="N364" s="11"/>
      <c r="O364" s="11"/>
    </row>
    <row r="365" spans="1:15" ht="12.75">
      <c r="A365" s="11"/>
      <c r="B365" s="11"/>
      <c r="F365" s="11"/>
      <c r="G365" s="11"/>
      <c r="H365" s="11"/>
      <c r="J365" s="11"/>
      <c r="K365" s="11"/>
      <c r="M365" s="11"/>
      <c r="N365" s="11"/>
      <c r="O365" s="11"/>
    </row>
    <row r="366" spans="1:15" ht="12.75">
      <c r="A366" s="11"/>
      <c r="B366" s="11"/>
      <c r="F366" s="11"/>
      <c r="G366" s="11"/>
      <c r="H366" s="11"/>
      <c r="J366" s="11"/>
      <c r="K366" s="11"/>
      <c r="M366" s="11"/>
      <c r="N366" s="11"/>
      <c r="O366" s="11"/>
    </row>
    <row r="367" spans="1:15" ht="12.75">
      <c r="A367" s="11"/>
      <c r="B367" s="11"/>
      <c r="F367" s="11"/>
      <c r="G367" s="11"/>
      <c r="H367" s="11"/>
      <c r="J367" s="11"/>
      <c r="K367" s="11"/>
      <c r="M367" s="11"/>
      <c r="N367" s="11"/>
      <c r="O367" s="11"/>
    </row>
    <row r="368" spans="1:15" ht="12.75">
      <c r="A368" s="11"/>
      <c r="B368" s="11"/>
      <c r="F368" s="11"/>
      <c r="G368" s="11"/>
      <c r="H368" s="11"/>
      <c r="J368" s="11"/>
      <c r="K368" s="11"/>
      <c r="M368" s="11"/>
      <c r="N368" s="11"/>
      <c r="O368" s="11"/>
    </row>
    <row r="369" spans="1:15" ht="12.75">
      <c r="A369" s="11"/>
      <c r="B369" s="11"/>
      <c r="F369" s="11"/>
      <c r="G369" s="11"/>
      <c r="H369" s="11"/>
      <c r="J369" s="11"/>
      <c r="K369" s="11"/>
      <c r="M369" s="11"/>
      <c r="N369" s="11"/>
      <c r="O369" s="11"/>
    </row>
    <row r="370" spans="1:15" ht="12.75">
      <c r="A370" s="11"/>
      <c r="B370" s="11"/>
      <c r="F370" s="11"/>
      <c r="G370" s="11"/>
      <c r="H370" s="11"/>
      <c r="J370" s="11"/>
      <c r="K370" s="11"/>
      <c r="M370" s="11"/>
      <c r="N370" s="11"/>
      <c r="O370" s="11"/>
    </row>
    <row r="371" spans="1:15" ht="12.75">
      <c r="A371" s="11"/>
      <c r="B371" s="11"/>
      <c r="F371" s="11"/>
      <c r="G371" s="11"/>
      <c r="H371" s="11"/>
      <c r="J371" s="11"/>
      <c r="K371" s="11"/>
      <c r="M371" s="11"/>
      <c r="N371" s="11"/>
      <c r="O371" s="11"/>
    </row>
    <row r="372" spans="1:15" ht="12.75">
      <c r="A372" s="11"/>
      <c r="B372" s="11"/>
      <c r="F372" s="11"/>
      <c r="G372" s="11"/>
      <c r="H372" s="11"/>
      <c r="J372" s="11"/>
      <c r="K372" s="11"/>
      <c r="M372" s="11"/>
      <c r="N372" s="11"/>
      <c r="O372" s="11"/>
    </row>
    <row r="373" spans="1:15" ht="12.75">
      <c r="A373" s="11"/>
      <c r="B373" s="11"/>
      <c r="F373" s="11"/>
      <c r="G373" s="11"/>
      <c r="H373" s="11"/>
      <c r="J373" s="11"/>
      <c r="K373" s="11"/>
      <c r="M373" s="11"/>
      <c r="N373" s="11"/>
      <c r="O373" s="11"/>
    </row>
    <row r="374" spans="1:15" ht="12.75">
      <c r="A374" s="11"/>
      <c r="B374" s="11"/>
      <c r="F374" s="11"/>
      <c r="G374" s="11"/>
      <c r="H374" s="11"/>
      <c r="J374" s="11"/>
      <c r="K374" s="11"/>
      <c r="M374" s="11"/>
      <c r="N374" s="11"/>
      <c r="O374" s="11"/>
    </row>
    <row r="375" spans="1:15" ht="12.75">
      <c r="A375" s="11"/>
      <c r="B375" s="11"/>
      <c r="F375" s="11"/>
      <c r="G375" s="11"/>
      <c r="H375" s="11"/>
      <c r="J375" s="11"/>
      <c r="K375" s="11"/>
      <c r="M375" s="11"/>
      <c r="N375" s="11"/>
      <c r="O375" s="11"/>
    </row>
    <row r="376" spans="1:15" ht="12.75">
      <c r="A376" s="11"/>
      <c r="B376" s="11"/>
      <c r="F376" s="11"/>
      <c r="G376" s="11"/>
      <c r="H376" s="11"/>
      <c r="J376" s="11"/>
      <c r="K376" s="11"/>
      <c r="M376" s="11"/>
      <c r="N376" s="11"/>
      <c r="O376" s="11"/>
    </row>
    <row r="377" spans="1:15" ht="12.75">
      <c r="A377" s="11"/>
      <c r="B377" s="11"/>
      <c r="F377" s="11"/>
      <c r="G377" s="11"/>
      <c r="H377" s="11"/>
      <c r="J377" s="11"/>
      <c r="K377" s="11"/>
      <c r="M377" s="11"/>
      <c r="N377" s="11"/>
      <c r="O377" s="11"/>
    </row>
    <row r="378" spans="1:15" ht="12.75">
      <c r="A378" s="11"/>
      <c r="B378" s="11"/>
      <c r="F378" s="11"/>
      <c r="G378" s="11"/>
      <c r="H378" s="11"/>
      <c r="J378" s="11"/>
      <c r="K378" s="11"/>
      <c r="M378" s="11"/>
      <c r="N378" s="11"/>
      <c r="O378" s="11"/>
    </row>
    <row r="379" spans="1:15" ht="12.75">
      <c r="A379" s="11"/>
      <c r="B379" s="11"/>
      <c r="F379" s="11"/>
      <c r="G379" s="11"/>
      <c r="H379" s="11"/>
      <c r="J379" s="11"/>
      <c r="K379" s="11"/>
      <c r="M379" s="11"/>
      <c r="N379" s="11"/>
      <c r="O379" s="11"/>
    </row>
    <row r="380" spans="1:15" ht="12.75">
      <c r="A380" s="11"/>
      <c r="B380" s="11"/>
      <c r="F380" s="11"/>
      <c r="G380" s="11"/>
      <c r="H380" s="11"/>
      <c r="J380" s="11"/>
      <c r="K380" s="11"/>
      <c r="M380" s="11"/>
      <c r="N380" s="11"/>
      <c r="O380" s="11"/>
    </row>
    <row r="381" spans="1:15" ht="12.75">
      <c r="A381" s="11"/>
      <c r="B381" s="11"/>
      <c r="F381" s="11"/>
      <c r="G381" s="11"/>
      <c r="H381" s="11"/>
      <c r="J381" s="11"/>
      <c r="K381" s="11"/>
      <c r="M381" s="11"/>
      <c r="N381" s="11"/>
      <c r="O381" s="11"/>
    </row>
    <row r="382" spans="1:15" ht="12.75">
      <c r="A382" s="11"/>
      <c r="B382" s="11"/>
      <c r="F382" s="11"/>
      <c r="G382" s="11"/>
      <c r="H382" s="11"/>
      <c r="J382" s="11"/>
      <c r="K382" s="11"/>
      <c r="M382" s="11"/>
      <c r="N382" s="11"/>
      <c r="O382" s="11"/>
    </row>
    <row r="383" spans="1:15" ht="12.75">
      <c r="A383" s="11"/>
      <c r="B383" s="11"/>
      <c r="F383" s="11"/>
      <c r="G383" s="11"/>
      <c r="H383" s="11"/>
      <c r="J383" s="11"/>
      <c r="K383" s="11"/>
      <c r="M383" s="11"/>
      <c r="N383" s="11"/>
      <c r="O383" s="11"/>
    </row>
    <row r="384" spans="1:15" ht="12.75">
      <c r="A384" s="11"/>
      <c r="B384" s="11"/>
      <c r="F384" s="11"/>
      <c r="G384" s="11"/>
      <c r="H384" s="11"/>
      <c r="J384" s="11"/>
      <c r="K384" s="11"/>
      <c r="M384" s="11"/>
      <c r="N384" s="11"/>
      <c r="O384" s="11"/>
    </row>
    <row r="385" spans="1:15" ht="12.75">
      <c r="A385" s="11"/>
      <c r="B385" s="11"/>
      <c r="F385" s="11"/>
      <c r="G385" s="11"/>
      <c r="H385" s="11"/>
      <c r="J385" s="11"/>
      <c r="K385" s="11"/>
      <c r="M385" s="11"/>
      <c r="N385" s="11"/>
      <c r="O385" s="11"/>
    </row>
    <row r="386" spans="1:15" ht="12.75">
      <c r="A386" s="11"/>
      <c r="B386" s="11"/>
      <c r="F386" s="11"/>
      <c r="G386" s="11"/>
      <c r="H386" s="11"/>
      <c r="J386" s="11"/>
      <c r="K386" s="11"/>
      <c r="M386" s="11"/>
      <c r="N386" s="11"/>
      <c r="O386" s="11"/>
    </row>
    <row r="387" spans="1:15" ht="12.75">
      <c r="A387" s="11"/>
      <c r="B387" s="11"/>
      <c r="F387" s="11"/>
      <c r="G387" s="11"/>
      <c r="H387" s="11"/>
      <c r="J387" s="11"/>
      <c r="K387" s="11"/>
      <c r="M387" s="11"/>
      <c r="N387" s="11"/>
      <c r="O387" s="11"/>
    </row>
    <row r="388" spans="1:15" ht="12.75">
      <c r="A388" s="11"/>
      <c r="B388" s="11"/>
      <c r="F388" s="11"/>
      <c r="G388" s="11"/>
      <c r="H388" s="11"/>
      <c r="J388" s="11"/>
      <c r="K388" s="11"/>
      <c r="M388" s="11"/>
      <c r="N388" s="11"/>
      <c r="O388" s="11"/>
    </row>
    <row r="389" spans="1:15" ht="12.75">
      <c r="A389" s="11"/>
      <c r="B389" s="11"/>
      <c r="F389" s="11"/>
      <c r="G389" s="11"/>
      <c r="H389" s="11"/>
      <c r="J389" s="11"/>
      <c r="K389" s="11"/>
      <c r="M389" s="11"/>
      <c r="N389" s="11"/>
      <c r="O389" s="11"/>
    </row>
    <row r="390" spans="1:15" ht="12.75">
      <c r="A390" s="11"/>
      <c r="B390" s="11"/>
      <c r="F390" s="11"/>
      <c r="G390" s="11"/>
      <c r="H390" s="11"/>
      <c r="J390" s="11"/>
      <c r="K390" s="11"/>
      <c r="M390" s="11"/>
      <c r="N390" s="11"/>
      <c r="O390" s="11"/>
    </row>
    <row r="391" spans="1:15" ht="12.75">
      <c r="A391" s="11"/>
      <c r="B391" s="11"/>
      <c r="F391" s="11"/>
      <c r="G391" s="11"/>
      <c r="H391" s="11"/>
      <c r="J391" s="11"/>
      <c r="K391" s="11"/>
      <c r="M391" s="11"/>
      <c r="N391" s="11"/>
      <c r="O391" s="11"/>
    </row>
    <row r="392" spans="1:15" ht="12.75">
      <c r="A392" s="11"/>
      <c r="B392" s="11"/>
      <c r="F392" s="11"/>
      <c r="G392" s="11"/>
      <c r="H392" s="11"/>
      <c r="J392" s="11"/>
      <c r="K392" s="11"/>
      <c r="M392" s="11"/>
      <c r="N392" s="11"/>
      <c r="O392" s="11"/>
    </row>
    <row r="393" spans="1:15" ht="12.75">
      <c r="A393" s="11"/>
      <c r="B393" s="11"/>
      <c r="F393" s="11"/>
      <c r="G393" s="11"/>
      <c r="H393" s="11"/>
      <c r="J393" s="11"/>
      <c r="K393" s="11"/>
      <c r="M393" s="11"/>
      <c r="N393" s="11"/>
      <c r="O393" s="11"/>
    </row>
    <row r="394" spans="1:15" ht="12.75">
      <c r="A394" s="11"/>
      <c r="B394" s="11"/>
      <c r="F394" s="11"/>
      <c r="G394" s="11"/>
      <c r="H394" s="11"/>
      <c r="J394" s="11"/>
      <c r="K394" s="11"/>
      <c r="M394" s="11"/>
      <c r="N394" s="11"/>
      <c r="O394" s="11"/>
    </row>
    <row r="395" spans="1:15" ht="12.75">
      <c r="A395" s="11"/>
      <c r="B395" s="11"/>
      <c r="F395" s="11"/>
      <c r="G395" s="11"/>
      <c r="H395" s="11"/>
      <c r="J395" s="11"/>
      <c r="K395" s="11"/>
      <c r="M395" s="11"/>
      <c r="N395" s="11"/>
      <c r="O395" s="11"/>
    </row>
    <row r="396" spans="1:15" ht="12.75">
      <c r="A396" s="11"/>
      <c r="B396" s="11"/>
      <c r="F396" s="11"/>
      <c r="G396" s="11"/>
      <c r="H396" s="11"/>
      <c r="J396" s="11"/>
      <c r="K396" s="11"/>
      <c r="M396" s="11"/>
      <c r="N396" s="11"/>
      <c r="O396" s="11"/>
    </row>
    <row r="397" spans="1:15" ht="12.75">
      <c r="A397" s="11"/>
      <c r="B397" s="11"/>
      <c r="F397" s="11"/>
      <c r="G397" s="11"/>
      <c r="H397" s="11"/>
      <c r="J397" s="11"/>
      <c r="K397" s="11"/>
      <c r="M397" s="11"/>
      <c r="N397" s="11"/>
      <c r="O397" s="11"/>
    </row>
    <row r="398" spans="1:15" ht="12.75">
      <c r="A398" s="11"/>
      <c r="B398" s="11"/>
      <c r="F398" s="11"/>
      <c r="G398" s="11"/>
      <c r="H398" s="11"/>
      <c r="J398" s="11"/>
      <c r="K398" s="11"/>
      <c r="M398" s="11"/>
      <c r="N398" s="11"/>
      <c r="O398" s="11"/>
    </row>
    <row r="399" spans="1:15" ht="12.75">
      <c r="A399" s="11"/>
      <c r="B399" s="11"/>
      <c r="F399" s="11"/>
      <c r="G399" s="11"/>
      <c r="H399" s="11"/>
      <c r="J399" s="11"/>
      <c r="K399" s="11"/>
      <c r="M399" s="11"/>
      <c r="N399" s="11"/>
      <c r="O399" s="11"/>
    </row>
    <row r="400" spans="1:15" ht="12.75">
      <c r="A400" s="11"/>
      <c r="B400" s="11"/>
      <c r="F400" s="11"/>
      <c r="G400" s="11"/>
      <c r="H400" s="11"/>
      <c r="J400" s="11"/>
      <c r="K400" s="11"/>
      <c r="M400" s="11"/>
      <c r="N400" s="11"/>
      <c r="O400" s="11"/>
    </row>
    <row r="401" spans="1:15" ht="12.75">
      <c r="A401" s="11"/>
      <c r="B401" s="11"/>
      <c r="F401" s="11"/>
      <c r="G401" s="11"/>
      <c r="H401" s="11"/>
      <c r="J401" s="11"/>
      <c r="K401" s="11"/>
      <c r="M401" s="11"/>
      <c r="N401" s="11"/>
      <c r="O401" s="11"/>
    </row>
    <row r="402" spans="1:15" ht="12.75">
      <c r="A402" s="11"/>
      <c r="B402" s="11"/>
      <c r="F402" s="11"/>
      <c r="G402" s="11"/>
      <c r="H402" s="11"/>
      <c r="J402" s="11"/>
      <c r="K402" s="11"/>
      <c r="M402" s="11"/>
      <c r="N402" s="11"/>
      <c r="O402" s="11"/>
    </row>
    <row r="403" spans="1:15" ht="12.75">
      <c r="A403" s="11"/>
      <c r="B403" s="11"/>
      <c r="F403" s="11"/>
      <c r="G403" s="11"/>
      <c r="H403" s="11"/>
      <c r="J403" s="11"/>
      <c r="K403" s="11"/>
      <c r="M403" s="11"/>
      <c r="N403" s="11"/>
      <c r="O403" s="11"/>
    </row>
    <row r="404" spans="1:15" ht="12.75">
      <c r="A404" s="11"/>
      <c r="B404" s="11"/>
      <c r="F404" s="11"/>
      <c r="G404" s="11"/>
      <c r="H404" s="11"/>
      <c r="J404" s="11"/>
      <c r="K404" s="11"/>
      <c r="M404" s="11"/>
      <c r="N404" s="11"/>
      <c r="O404" s="11"/>
    </row>
    <row r="405" spans="1:15" ht="12.75">
      <c r="A405" s="11"/>
      <c r="B405" s="11"/>
      <c r="F405" s="11"/>
      <c r="G405" s="11"/>
      <c r="H405" s="11"/>
      <c r="J405" s="11"/>
      <c r="K405" s="11"/>
      <c r="M405" s="11"/>
      <c r="N405" s="11"/>
      <c r="O405" s="11"/>
    </row>
    <row r="406" spans="1:15" ht="12.75">
      <c r="A406" s="11"/>
      <c r="B406" s="11"/>
      <c r="F406" s="11"/>
      <c r="G406" s="11"/>
      <c r="H406" s="11"/>
      <c r="J406" s="11"/>
      <c r="K406" s="11"/>
      <c r="M406" s="11"/>
      <c r="N406" s="11"/>
      <c r="O406" s="11"/>
    </row>
    <row r="407" spans="1:15" ht="12.75">
      <c r="A407" s="11"/>
      <c r="B407" s="11"/>
      <c r="F407" s="11"/>
      <c r="G407" s="11"/>
      <c r="H407" s="11"/>
      <c r="J407" s="11"/>
      <c r="K407" s="11"/>
      <c r="M407" s="11"/>
      <c r="N407" s="11"/>
      <c r="O407" s="11"/>
    </row>
    <row r="408" spans="1:15" ht="12.75">
      <c r="A408" s="11"/>
      <c r="B408" s="11"/>
      <c r="F408" s="11"/>
      <c r="G408" s="11"/>
      <c r="H408" s="11"/>
      <c r="J408" s="11"/>
      <c r="K408" s="11"/>
      <c r="M408" s="11"/>
      <c r="N408" s="11"/>
      <c r="O408" s="11"/>
    </row>
    <row r="409" spans="1:15" ht="12.75">
      <c r="A409" s="11"/>
      <c r="B409" s="11"/>
      <c r="F409" s="11"/>
      <c r="G409" s="11"/>
      <c r="H409" s="11"/>
      <c r="J409" s="11"/>
      <c r="K409" s="11"/>
      <c r="M409" s="11"/>
      <c r="N409" s="11"/>
      <c r="O409" s="11"/>
    </row>
    <row r="410" spans="1:15" ht="12.75">
      <c r="A410" s="11"/>
      <c r="B410" s="11"/>
      <c r="F410" s="11"/>
      <c r="G410" s="11"/>
      <c r="H410" s="11"/>
      <c r="J410" s="11"/>
      <c r="K410" s="11"/>
      <c r="M410" s="11"/>
      <c r="N410" s="11"/>
      <c r="O410" s="11"/>
    </row>
    <row r="411" spans="1:15" ht="12.75">
      <c r="A411" s="11"/>
      <c r="B411" s="11"/>
      <c r="F411" s="11"/>
      <c r="G411" s="11"/>
      <c r="H411" s="11"/>
      <c r="J411" s="11"/>
      <c r="K411" s="11"/>
      <c r="M411" s="11"/>
      <c r="N411" s="11"/>
      <c r="O411" s="11"/>
    </row>
    <row r="412" spans="1:15" ht="12.75">
      <c r="A412" s="11"/>
      <c r="B412" s="11"/>
      <c r="F412" s="11"/>
      <c r="G412" s="11"/>
      <c r="H412" s="11"/>
      <c r="J412" s="11"/>
      <c r="K412" s="11"/>
      <c r="M412" s="11"/>
      <c r="N412" s="11"/>
      <c r="O412" s="11"/>
    </row>
    <row r="413" spans="1:15" ht="12.75">
      <c r="A413" s="11"/>
      <c r="B413" s="11"/>
      <c r="F413" s="11"/>
      <c r="G413" s="11"/>
      <c r="H413" s="11"/>
      <c r="J413" s="11"/>
      <c r="K413" s="11"/>
      <c r="M413" s="11"/>
      <c r="N413" s="11"/>
      <c r="O413" s="11"/>
    </row>
    <row r="414" spans="1:15" ht="12.75">
      <c r="A414" s="11"/>
      <c r="B414" s="11"/>
      <c r="F414" s="11"/>
      <c r="G414" s="11"/>
      <c r="H414" s="11"/>
      <c r="J414" s="11"/>
      <c r="K414" s="11"/>
      <c r="M414" s="11"/>
      <c r="N414" s="11"/>
      <c r="O414" s="11"/>
    </row>
    <row r="415" spans="1:15" ht="12.75">
      <c r="A415" s="11"/>
      <c r="B415" s="11"/>
      <c r="F415" s="11"/>
      <c r="G415" s="11"/>
      <c r="H415" s="11"/>
      <c r="J415" s="11"/>
      <c r="K415" s="11"/>
      <c r="M415" s="11"/>
      <c r="N415" s="11"/>
      <c r="O415" s="11"/>
    </row>
    <row r="416" spans="1:15" ht="12.75">
      <c r="A416" s="11"/>
      <c r="B416" s="11"/>
      <c r="F416" s="11"/>
      <c r="G416" s="11"/>
      <c r="H416" s="11"/>
      <c r="J416" s="11"/>
      <c r="K416" s="11"/>
      <c r="M416" s="11"/>
      <c r="N416" s="11"/>
      <c r="O416" s="11"/>
    </row>
    <row r="417" spans="1:15" ht="12.75">
      <c r="A417" s="11"/>
      <c r="B417" s="11"/>
      <c r="F417" s="11"/>
      <c r="G417" s="11"/>
      <c r="H417" s="11"/>
      <c r="J417" s="11"/>
      <c r="K417" s="11"/>
      <c r="M417" s="11"/>
      <c r="N417" s="11"/>
      <c r="O417" s="11"/>
    </row>
    <row r="418" spans="1:15" ht="12.75">
      <c r="A418" s="11"/>
      <c r="B418" s="11"/>
      <c r="F418" s="11"/>
      <c r="G418" s="11"/>
      <c r="H418" s="11"/>
      <c r="J418" s="11"/>
      <c r="K418" s="11"/>
      <c r="M418" s="11"/>
      <c r="N418" s="11"/>
      <c r="O418" s="11"/>
    </row>
    <row r="419" spans="1:15" ht="12.75">
      <c r="A419" s="11"/>
      <c r="B419" s="11"/>
      <c r="F419" s="11"/>
      <c r="G419" s="11"/>
      <c r="H419" s="11"/>
      <c r="J419" s="11"/>
      <c r="K419" s="11"/>
      <c r="M419" s="11"/>
      <c r="N419" s="11"/>
      <c r="O419" s="11"/>
    </row>
    <row r="420" spans="1:15" ht="12.75">
      <c r="A420" s="11"/>
      <c r="B420" s="11"/>
      <c r="F420" s="11"/>
      <c r="G420" s="11"/>
      <c r="H420" s="11"/>
      <c r="J420" s="11"/>
      <c r="K420" s="11"/>
      <c r="M420" s="11"/>
      <c r="N420" s="11"/>
      <c r="O420" s="11"/>
    </row>
    <row r="421" spans="1:15" ht="12.75">
      <c r="A421" s="11"/>
      <c r="B421" s="11"/>
      <c r="F421" s="11"/>
      <c r="G421" s="11"/>
      <c r="H421" s="11"/>
      <c r="J421" s="11"/>
      <c r="K421" s="11"/>
      <c r="M421" s="11"/>
      <c r="N421" s="11"/>
      <c r="O421" s="11"/>
    </row>
    <row r="422" spans="1:15" ht="12.75">
      <c r="A422" s="11"/>
      <c r="B422" s="11"/>
      <c r="F422" s="11"/>
      <c r="G422" s="11"/>
      <c r="H422" s="11"/>
      <c r="J422" s="11"/>
      <c r="K422" s="11"/>
      <c r="M422" s="11"/>
      <c r="N422" s="11"/>
      <c r="O422" s="11"/>
    </row>
    <row r="423" spans="1:15" ht="12.75">
      <c r="A423" s="11"/>
      <c r="B423" s="11"/>
      <c r="F423" s="11"/>
      <c r="G423" s="11"/>
      <c r="H423" s="11"/>
      <c r="J423" s="11"/>
      <c r="K423" s="11"/>
      <c r="M423" s="11"/>
      <c r="N423" s="11"/>
      <c r="O423" s="11"/>
    </row>
    <row r="424" spans="1:15" ht="12.75">
      <c r="A424" s="11"/>
      <c r="B424" s="11"/>
      <c r="F424" s="11"/>
      <c r="G424" s="11"/>
      <c r="H424" s="11"/>
      <c r="J424" s="11"/>
      <c r="K424" s="11"/>
      <c r="M424" s="11"/>
      <c r="N424" s="11"/>
      <c r="O424" s="11"/>
    </row>
    <row r="425" spans="1:15" ht="12.75">
      <c r="A425" s="11"/>
      <c r="B425" s="11"/>
      <c r="F425" s="11"/>
      <c r="G425" s="11"/>
      <c r="H425" s="11"/>
      <c r="J425" s="11"/>
      <c r="K425" s="11"/>
      <c r="M425" s="11"/>
      <c r="N425" s="11"/>
      <c r="O425" s="11"/>
    </row>
    <row r="426" spans="1:15" ht="12.75">
      <c r="A426" s="11"/>
      <c r="B426" s="11"/>
      <c r="F426" s="11"/>
      <c r="G426" s="11"/>
      <c r="H426" s="11"/>
      <c r="J426" s="11"/>
      <c r="K426" s="11"/>
      <c r="M426" s="11"/>
      <c r="N426" s="11"/>
      <c r="O426" s="11"/>
    </row>
    <row r="427" spans="1:15" ht="12.75">
      <c r="A427" s="11"/>
      <c r="B427" s="11"/>
      <c r="F427" s="11"/>
      <c r="G427" s="11"/>
      <c r="H427" s="11"/>
      <c r="J427" s="11"/>
      <c r="K427" s="11"/>
      <c r="M427" s="11"/>
      <c r="N427" s="11"/>
      <c r="O427" s="11"/>
    </row>
    <row r="428" spans="1:15" ht="12.75">
      <c r="A428" s="11"/>
      <c r="B428" s="11"/>
      <c r="F428" s="11"/>
      <c r="G428" s="11"/>
      <c r="H428" s="11"/>
      <c r="J428" s="11"/>
      <c r="K428" s="11"/>
      <c r="M428" s="11"/>
      <c r="N428" s="11"/>
      <c r="O428" s="11"/>
    </row>
    <row r="429" spans="1:15" ht="12.75">
      <c r="A429" s="11"/>
      <c r="B429" s="11"/>
      <c r="F429" s="11"/>
      <c r="G429" s="11"/>
      <c r="H429" s="11"/>
      <c r="J429" s="11"/>
      <c r="K429" s="11"/>
      <c r="M429" s="11"/>
      <c r="N429" s="11"/>
      <c r="O429" s="11"/>
    </row>
    <row r="430" spans="1:15" ht="12.75">
      <c r="A430" s="11"/>
      <c r="B430" s="11"/>
      <c r="F430" s="11"/>
      <c r="G430" s="11"/>
      <c r="H430" s="11"/>
      <c r="J430" s="11"/>
      <c r="K430" s="11"/>
      <c r="M430" s="11"/>
      <c r="N430" s="11"/>
      <c r="O430" s="11"/>
    </row>
    <row r="431" spans="1:15" ht="12.75">
      <c r="A431" s="11"/>
      <c r="B431" s="11"/>
      <c r="F431" s="11"/>
      <c r="G431" s="11"/>
      <c r="H431" s="11"/>
      <c r="J431" s="11"/>
      <c r="K431" s="11"/>
      <c r="M431" s="11"/>
      <c r="N431" s="11"/>
      <c r="O431" s="11"/>
    </row>
    <row r="432" spans="1:15" ht="12.75">
      <c r="A432" s="11"/>
      <c r="B432" s="11"/>
      <c r="F432" s="11"/>
      <c r="G432" s="11"/>
      <c r="H432" s="11"/>
      <c r="J432" s="11"/>
      <c r="K432" s="11"/>
      <c r="M432" s="11"/>
      <c r="N432" s="11"/>
      <c r="O432" s="11"/>
    </row>
    <row r="433" spans="1:15" ht="12.75">
      <c r="A433" s="11"/>
      <c r="B433" s="11"/>
      <c r="F433" s="11"/>
      <c r="G433" s="11"/>
      <c r="H433" s="11"/>
      <c r="J433" s="11"/>
      <c r="K433" s="11"/>
      <c r="M433" s="11"/>
      <c r="N433" s="11"/>
      <c r="O433" s="11"/>
    </row>
    <row r="434" spans="1:15" ht="12.75">
      <c r="A434" s="11"/>
      <c r="B434" s="11"/>
      <c r="F434" s="11"/>
      <c r="G434" s="11"/>
      <c r="H434" s="11"/>
      <c r="J434" s="11"/>
      <c r="K434" s="11"/>
      <c r="M434" s="11"/>
      <c r="N434" s="11"/>
      <c r="O434" s="11"/>
    </row>
    <row r="435" spans="1:15" ht="12.75">
      <c r="A435" s="11"/>
      <c r="B435" s="11"/>
      <c r="F435" s="11"/>
      <c r="G435" s="11"/>
      <c r="H435" s="11"/>
      <c r="J435" s="11"/>
      <c r="K435" s="11"/>
      <c r="M435" s="11"/>
      <c r="N435" s="11"/>
      <c r="O435" s="11"/>
    </row>
    <row r="436" spans="1:15" ht="12.75">
      <c r="A436" s="11"/>
      <c r="B436" s="11"/>
      <c r="F436" s="11"/>
      <c r="G436" s="11"/>
      <c r="H436" s="11"/>
      <c r="J436" s="11"/>
      <c r="K436" s="11"/>
      <c r="M436" s="11"/>
      <c r="N436" s="11"/>
      <c r="O436" s="11"/>
    </row>
    <row r="437" spans="1:15" ht="12.75">
      <c r="A437" s="11"/>
      <c r="B437" s="11"/>
      <c r="F437" s="11"/>
      <c r="G437" s="11"/>
      <c r="H437" s="11"/>
      <c r="J437" s="11"/>
      <c r="K437" s="11"/>
      <c r="M437" s="11"/>
      <c r="N437" s="11"/>
      <c r="O437" s="11"/>
    </row>
    <row r="438" spans="1:15" ht="12.75">
      <c r="A438" s="11"/>
      <c r="B438" s="11"/>
      <c r="F438" s="11"/>
      <c r="G438" s="11"/>
      <c r="H438" s="11"/>
      <c r="J438" s="11"/>
      <c r="K438" s="11"/>
      <c r="M438" s="11"/>
      <c r="N438" s="11"/>
      <c r="O438" s="11"/>
    </row>
    <row r="439" spans="1:15" ht="12.75">
      <c r="A439" s="11"/>
      <c r="B439" s="11"/>
      <c r="F439" s="11"/>
      <c r="G439" s="11"/>
      <c r="H439" s="11"/>
      <c r="J439" s="11"/>
      <c r="K439" s="11"/>
      <c r="M439" s="11"/>
      <c r="N439" s="11"/>
      <c r="O439" s="11"/>
    </row>
    <row r="440" spans="1:15" ht="12.75">
      <c r="A440" s="11"/>
      <c r="B440" s="11"/>
      <c r="F440" s="11"/>
      <c r="G440" s="11"/>
      <c r="H440" s="11"/>
      <c r="J440" s="11"/>
      <c r="K440" s="11"/>
      <c r="M440" s="11"/>
      <c r="N440" s="11"/>
      <c r="O440" s="11"/>
    </row>
    <row r="441" spans="1:15" ht="12.75">
      <c r="A441" s="11"/>
      <c r="B441" s="11"/>
      <c r="F441" s="11"/>
      <c r="G441" s="11"/>
      <c r="H441" s="11"/>
      <c r="J441" s="11"/>
      <c r="K441" s="11"/>
      <c r="M441" s="11"/>
      <c r="N441" s="11"/>
      <c r="O441" s="11"/>
    </row>
    <row r="442" spans="1:15" ht="12.75">
      <c r="A442" s="11"/>
      <c r="B442" s="11"/>
      <c r="F442" s="11"/>
      <c r="G442" s="11"/>
      <c r="H442" s="11"/>
      <c r="J442" s="11"/>
      <c r="K442" s="11"/>
      <c r="M442" s="11"/>
      <c r="N442" s="11"/>
      <c r="O442" s="11"/>
    </row>
    <row r="443" spans="1:15" ht="12.75">
      <c r="A443" s="11"/>
      <c r="B443" s="11"/>
      <c r="F443" s="11"/>
      <c r="G443" s="11"/>
      <c r="H443" s="11"/>
      <c r="J443" s="11"/>
      <c r="K443" s="11"/>
      <c r="M443" s="11"/>
      <c r="N443" s="11"/>
      <c r="O443" s="11"/>
    </row>
    <row r="444" spans="1:15" ht="12.75">
      <c r="A444" s="11"/>
      <c r="B444" s="11"/>
      <c r="F444" s="11"/>
      <c r="G444" s="11"/>
      <c r="H444" s="11"/>
      <c r="J444" s="11"/>
      <c r="K444" s="11"/>
      <c r="M444" s="11"/>
      <c r="N444" s="11"/>
      <c r="O444" s="11"/>
    </row>
    <row r="445" spans="1:15" ht="12.75">
      <c r="A445" s="11"/>
      <c r="B445" s="11"/>
      <c r="F445" s="11"/>
      <c r="G445" s="11"/>
      <c r="H445" s="11"/>
      <c r="J445" s="11"/>
      <c r="K445" s="11"/>
      <c r="M445" s="11"/>
      <c r="N445" s="11"/>
      <c r="O445" s="11"/>
    </row>
    <row r="446" spans="1:15" ht="12.75">
      <c r="A446" s="11"/>
      <c r="B446" s="11"/>
      <c r="F446" s="11"/>
      <c r="G446" s="11"/>
      <c r="H446" s="11"/>
      <c r="J446" s="11"/>
      <c r="K446" s="11"/>
      <c r="M446" s="11"/>
      <c r="N446" s="11"/>
      <c r="O446" s="11"/>
    </row>
    <row r="447" spans="1:15" ht="12.75">
      <c r="A447" s="11"/>
      <c r="B447" s="11"/>
      <c r="F447" s="11"/>
      <c r="G447" s="11"/>
      <c r="H447" s="11"/>
      <c r="J447" s="11"/>
      <c r="K447" s="11"/>
      <c r="M447" s="11"/>
      <c r="N447" s="11"/>
      <c r="O447" s="11"/>
    </row>
    <row r="448" spans="1:15" ht="12.75">
      <c r="A448" s="11"/>
      <c r="B448" s="11"/>
      <c r="F448" s="11"/>
      <c r="G448" s="11"/>
      <c r="H448" s="11"/>
      <c r="J448" s="11"/>
      <c r="K448" s="11"/>
      <c r="M448" s="11"/>
      <c r="N448" s="11"/>
      <c r="O448" s="11"/>
    </row>
    <row r="449" spans="1:15" ht="12.75">
      <c r="A449" s="11"/>
      <c r="B449" s="11"/>
      <c r="F449" s="11"/>
      <c r="G449" s="11"/>
      <c r="H449" s="11"/>
      <c r="J449" s="11"/>
      <c r="K449" s="11"/>
      <c r="M449" s="11"/>
      <c r="N449" s="11"/>
      <c r="O449" s="11"/>
    </row>
    <row r="450" spans="1:15" ht="12.75">
      <c r="A450" s="11"/>
      <c r="B450" s="11"/>
      <c r="F450" s="11"/>
      <c r="G450" s="11"/>
      <c r="H450" s="11"/>
      <c r="J450" s="11"/>
      <c r="K450" s="11"/>
      <c r="M450" s="11"/>
      <c r="N450" s="11"/>
      <c r="O450" s="11"/>
    </row>
    <row r="451" spans="1:15" ht="12.75">
      <c r="A451" s="11"/>
      <c r="B451" s="11"/>
      <c r="F451" s="11"/>
      <c r="G451" s="11"/>
      <c r="H451" s="11"/>
      <c r="J451" s="11"/>
      <c r="K451" s="11"/>
      <c r="M451" s="11"/>
      <c r="N451" s="11"/>
      <c r="O451" s="11"/>
    </row>
    <row r="452" spans="1:15" ht="12.75">
      <c r="A452" s="11"/>
      <c r="B452" s="11"/>
      <c r="F452" s="11"/>
      <c r="G452" s="11"/>
      <c r="H452" s="11"/>
      <c r="J452" s="11"/>
      <c r="K452" s="11"/>
      <c r="M452" s="11"/>
      <c r="N452" s="11"/>
      <c r="O452" s="11"/>
    </row>
    <row r="453" spans="1:15" ht="12.75">
      <c r="A453" s="11"/>
      <c r="B453" s="11"/>
      <c r="F453" s="11"/>
      <c r="G453" s="11"/>
      <c r="H453" s="11"/>
      <c r="J453" s="11"/>
      <c r="K453" s="11"/>
      <c r="M453" s="11"/>
      <c r="N453" s="11"/>
      <c r="O453" s="11"/>
    </row>
    <row r="454" spans="1:15" ht="12.75">
      <c r="A454" s="11"/>
      <c r="B454" s="11"/>
      <c r="F454" s="11"/>
      <c r="G454" s="11"/>
      <c r="H454" s="11"/>
      <c r="J454" s="11"/>
      <c r="K454" s="11"/>
      <c r="M454" s="11"/>
      <c r="N454" s="11"/>
      <c r="O454" s="11"/>
    </row>
    <row r="455" spans="1:15" ht="12.75">
      <c r="A455" s="11"/>
      <c r="B455" s="11"/>
      <c r="F455" s="11"/>
      <c r="G455" s="11"/>
      <c r="H455" s="11"/>
      <c r="J455" s="11"/>
      <c r="K455" s="11"/>
      <c r="M455" s="11"/>
      <c r="N455" s="11"/>
      <c r="O455" s="11"/>
    </row>
    <row r="456" spans="1:15" ht="12.75">
      <c r="A456" s="11"/>
      <c r="B456" s="11"/>
      <c r="F456" s="11"/>
      <c r="G456" s="11"/>
      <c r="H456" s="11"/>
      <c r="J456" s="11"/>
      <c r="K456" s="11"/>
      <c r="M456" s="11"/>
      <c r="N456" s="11"/>
      <c r="O456" s="11"/>
    </row>
    <row r="457" spans="1:15" ht="12.75">
      <c r="A457" s="11"/>
      <c r="B457" s="11"/>
      <c r="F457" s="11"/>
      <c r="G457" s="11"/>
      <c r="H457" s="11"/>
      <c r="J457" s="11"/>
      <c r="K457" s="11"/>
      <c r="M457" s="11"/>
      <c r="N457" s="11"/>
      <c r="O457" s="11"/>
    </row>
    <row r="458" spans="1:15" ht="12.75">
      <c r="A458" s="11"/>
      <c r="B458" s="11"/>
      <c r="F458" s="11"/>
      <c r="G458" s="11"/>
      <c r="H458" s="11"/>
      <c r="J458" s="11"/>
      <c r="K458" s="11"/>
      <c r="M458" s="11"/>
      <c r="N458" s="11"/>
      <c r="O458" s="11"/>
    </row>
    <row r="459" spans="1:15" ht="12.75">
      <c r="A459" s="11"/>
      <c r="B459" s="11"/>
      <c r="F459" s="11"/>
      <c r="G459" s="11"/>
      <c r="H459" s="11"/>
      <c r="J459" s="11"/>
      <c r="K459" s="11"/>
      <c r="M459" s="11"/>
      <c r="N459" s="11"/>
      <c r="O459" s="11"/>
    </row>
    <row r="460" spans="1:15" ht="12.75">
      <c r="A460" s="11"/>
      <c r="B460" s="11"/>
      <c r="F460" s="11"/>
      <c r="G460" s="11"/>
      <c r="H460" s="11"/>
      <c r="J460" s="11"/>
      <c r="K460" s="11"/>
      <c r="M460" s="11"/>
      <c r="N460" s="11"/>
      <c r="O460" s="11"/>
    </row>
    <row r="461" spans="1:15" ht="12.75">
      <c r="A461" s="11"/>
      <c r="B461" s="11"/>
      <c r="F461" s="11"/>
      <c r="G461" s="11"/>
      <c r="H461" s="11"/>
      <c r="J461" s="11"/>
      <c r="K461" s="11"/>
      <c r="M461" s="11"/>
      <c r="N461" s="11"/>
      <c r="O461" s="11"/>
    </row>
    <row r="462" spans="1:15" ht="12.75">
      <c r="A462" s="11"/>
      <c r="B462" s="11"/>
      <c r="F462" s="11"/>
      <c r="G462" s="11"/>
      <c r="H462" s="11"/>
      <c r="J462" s="11"/>
      <c r="K462" s="11"/>
      <c r="M462" s="11"/>
      <c r="N462" s="11"/>
      <c r="O462" s="11"/>
    </row>
  </sheetData>
  <sheetProtection/>
  <printOptions horizontalCentered="1"/>
  <pageMargins left="0.75" right="0.75" top="0.49" bottom="0.68" header="0.5" footer="0.37"/>
  <pageSetup fitToWidth="2" horizontalDpi="300" verticalDpi="300" orientation="portrait" scale="72" r:id="rId1"/>
  <headerFooter alignWithMargins="0">
    <oddFooter>&amp;L&amp;"Arial,Regular"&amp;12Portland Development Commission - Confidential&amp;C&amp;"Arial,Regular"&amp;12&amp;D&amp;R&amp;"Arial,Regular"&amp;12Page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CN211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D85" sqref="D85"/>
      <selection pane="topRight" activeCell="D85" sqref="D85"/>
      <selection pane="bottomLeft" activeCell="D85" sqref="D85"/>
      <selection pane="bottomRight" activeCell="E4" sqref="E4"/>
    </sheetView>
  </sheetViews>
  <sheetFormatPr defaultColWidth="9.00390625" defaultRowHeight="12.75"/>
  <cols>
    <col min="1" max="1" width="21.00390625" style="8" customWidth="1"/>
    <col min="2" max="2" width="10.75390625" style="8" customWidth="1"/>
    <col min="3" max="3" width="15.25390625" style="8" customWidth="1"/>
    <col min="4" max="4" width="17.375" style="8" hidden="1" customWidth="1"/>
    <col min="5" max="5" width="12.25390625" style="8" customWidth="1"/>
    <col min="6" max="6" width="12.375" style="8" customWidth="1"/>
    <col min="7" max="7" width="12.25390625" style="8" customWidth="1"/>
    <col min="8" max="8" width="12.375" style="8" customWidth="1"/>
    <col min="9" max="9" width="12.25390625" style="8" customWidth="1"/>
    <col min="10" max="10" width="12.00390625" style="8" customWidth="1"/>
    <col min="11" max="11" width="13.00390625" style="8" customWidth="1"/>
    <col min="12" max="12" width="12.00390625" style="8" customWidth="1"/>
    <col min="13" max="13" width="13.75390625" style="8" customWidth="1"/>
    <col min="14" max="14" width="13.125" style="8" customWidth="1"/>
    <col min="15" max="15" width="12.625" style="8" customWidth="1"/>
    <col min="16" max="16" width="12.00390625" style="8" customWidth="1"/>
    <col min="17" max="17" width="12.875" style="8" customWidth="1"/>
    <col min="18" max="18" width="11.375" style="8" customWidth="1"/>
    <col min="19" max="19" width="11.75390625" style="8" customWidth="1"/>
    <col min="20" max="20" width="12.875" style="8" customWidth="1"/>
    <col min="21" max="21" width="11.75390625" style="8" customWidth="1"/>
    <col min="22" max="22" width="11.375" style="8" customWidth="1"/>
    <col min="23" max="23" width="12.375" style="8" customWidth="1"/>
    <col min="24" max="24" width="11.375" style="8" customWidth="1"/>
    <col min="25" max="26" width="12.00390625" style="8" customWidth="1"/>
    <col min="27" max="27" width="11.375" style="8" customWidth="1"/>
    <col min="28" max="28" width="12.25390625" style="8" customWidth="1"/>
    <col min="29" max="29" width="11.375" style="8" customWidth="1"/>
    <col min="30" max="31" width="12.00390625" style="8" customWidth="1"/>
    <col min="32" max="32" width="12.625" style="8" customWidth="1"/>
    <col min="33" max="33" width="11.875" style="8" customWidth="1"/>
    <col min="34" max="34" width="12.375" style="8" customWidth="1"/>
    <col min="35" max="35" width="11.375" style="8" customWidth="1"/>
    <col min="36" max="36" width="13.75390625" style="8" customWidth="1"/>
    <col min="37" max="37" width="12.25390625" style="8" customWidth="1"/>
    <col min="38" max="38" width="11.875" style="8" customWidth="1"/>
    <col min="39" max="39" width="12.375" style="8" customWidth="1"/>
    <col min="40" max="41" width="10.75390625" style="8" customWidth="1"/>
    <col min="42" max="42" width="11.75390625" style="8" customWidth="1"/>
    <col min="43" max="43" width="10.375" style="8" customWidth="1"/>
    <col min="44" max="44" width="10.875" style="8" customWidth="1"/>
    <col min="45" max="45" width="10.25390625" style="8" customWidth="1"/>
    <col min="46" max="46" width="11.875" style="8" customWidth="1"/>
    <col min="47" max="47" width="12.00390625" style="8" customWidth="1"/>
    <col min="48" max="48" width="10.875" style="8" customWidth="1"/>
    <col min="49" max="49" width="10.75390625" style="8" customWidth="1"/>
    <col min="50" max="50" width="10.125" style="8" customWidth="1"/>
    <col min="51" max="52" width="10.25390625" style="8" customWidth="1"/>
    <col min="53" max="53" width="11.25390625" style="8" customWidth="1"/>
    <col min="54" max="54" width="10.375" style="8" customWidth="1"/>
    <col min="55" max="55" width="10.125" style="8" customWidth="1"/>
    <col min="56" max="56" width="9.75390625" style="8" customWidth="1"/>
    <col min="57" max="57" width="10.75390625" style="8" customWidth="1"/>
    <col min="58" max="58" width="10.25390625" style="8" customWidth="1"/>
    <col min="59" max="59" width="10.375" style="8" customWidth="1"/>
    <col min="60" max="16384" width="9.125" style="8" customWidth="1"/>
  </cols>
  <sheetData>
    <row r="1" spans="1:34" ht="20.25">
      <c r="A1" s="77" t="s">
        <v>151</v>
      </c>
      <c r="B1" s="7"/>
      <c r="C1" s="78"/>
      <c r="D1" s="7"/>
      <c r="E1" s="255"/>
      <c r="F1" s="256"/>
      <c r="G1" s="255"/>
      <c r="H1" s="255"/>
      <c r="I1" s="255"/>
      <c r="J1" s="255"/>
      <c r="K1" s="255"/>
      <c r="L1" s="255"/>
      <c r="M1" s="255"/>
      <c r="N1" s="255"/>
      <c r="O1" s="278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>
        <v>0.0383</v>
      </c>
      <c r="AA1" s="255"/>
      <c r="AB1" s="255"/>
      <c r="AC1" s="255"/>
      <c r="AD1" s="255"/>
      <c r="AE1" s="255"/>
      <c r="AF1" s="255"/>
      <c r="AG1" s="255"/>
      <c r="AH1" s="255"/>
    </row>
    <row r="2" spans="1:34" ht="18">
      <c r="A2" s="76" t="s">
        <v>84</v>
      </c>
      <c r="C2" s="79"/>
      <c r="D2" s="80"/>
      <c r="E2" s="257">
        <v>1</v>
      </c>
      <c r="F2" s="255">
        <f aca="true" t="shared" si="0" ref="F2:O3">E2+1</f>
        <v>2</v>
      </c>
      <c r="G2" s="255">
        <f t="shared" si="0"/>
        <v>3</v>
      </c>
      <c r="H2" s="255">
        <f t="shared" si="0"/>
        <v>4</v>
      </c>
      <c r="I2" s="255">
        <f t="shared" si="0"/>
        <v>5</v>
      </c>
      <c r="J2" s="255">
        <f t="shared" si="0"/>
        <v>6</v>
      </c>
      <c r="K2" s="255">
        <f t="shared" si="0"/>
        <v>7</v>
      </c>
      <c r="L2" s="255">
        <f t="shared" si="0"/>
        <v>8</v>
      </c>
      <c r="M2" s="255">
        <f t="shared" si="0"/>
        <v>9</v>
      </c>
      <c r="N2" s="255">
        <f t="shared" si="0"/>
        <v>10</v>
      </c>
      <c r="O2" s="255">
        <f t="shared" si="0"/>
        <v>11</v>
      </c>
      <c r="P2" s="255">
        <f aca="true" t="shared" si="1" ref="P2:Y3">O2+1</f>
        <v>12</v>
      </c>
      <c r="Q2" s="255">
        <f t="shared" si="1"/>
        <v>13</v>
      </c>
      <c r="R2" s="255">
        <f t="shared" si="1"/>
        <v>14</v>
      </c>
      <c r="S2" s="255">
        <f t="shared" si="1"/>
        <v>15</v>
      </c>
      <c r="T2" s="255">
        <f t="shared" si="1"/>
        <v>16</v>
      </c>
      <c r="U2" s="255">
        <f t="shared" si="1"/>
        <v>17</v>
      </c>
      <c r="V2" s="255">
        <f t="shared" si="1"/>
        <v>18</v>
      </c>
      <c r="W2" s="255">
        <f t="shared" si="1"/>
        <v>19</v>
      </c>
      <c r="X2" s="255">
        <f t="shared" si="1"/>
        <v>20</v>
      </c>
      <c r="Y2" s="255">
        <f t="shared" si="1"/>
        <v>21</v>
      </c>
      <c r="Z2" s="255">
        <f aca="true" t="shared" si="2" ref="Z2:AH3">Y2+1</f>
        <v>22</v>
      </c>
      <c r="AA2" s="255">
        <f t="shared" si="2"/>
        <v>23</v>
      </c>
      <c r="AB2" s="255">
        <f t="shared" si="2"/>
        <v>24</v>
      </c>
      <c r="AC2" s="255">
        <f t="shared" si="2"/>
        <v>25</v>
      </c>
      <c r="AD2" s="255">
        <f t="shared" si="2"/>
        <v>26</v>
      </c>
      <c r="AE2" s="255">
        <f t="shared" si="2"/>
        <v>27</v>
      </c>
      <c r="AF2" s="255">
        <f t="shared" si="2"/>
        <v>28</v>
      </c>
      <c r="AG2" s="255">
        <f t="shared" si="2"/>
        <v>29</v>
      </c>
      <c r="AH2" s="255">
        <f t="shared" si="2"/>
        <v>30</v>
      </c>
    </row>
    <row r="3" spans="3:81" ht="12.75" customHeight="1">
      <c r="C3" s="81" t="s">
        <v>56</v>
      </c>
      <c r="D3" s="7">
        <v>2001</v>
      </c>
      <c r="E3" s="258">
        <v>2010</v>
      </c>
      <c r="F3" s="258">
        <f t="shared" si="0"/>
        <v>2011</v>
      </c>
      <c r="G3" s="258">
        <f t="shared" si="0"/>
        <v>2012</v>
      </c>
      <c r="H3" s="258">
        <f t="shared" si="0"/>
        <v>2013</v>
      </c>
      <c r="I3" s="258">
        <f t="shared" si="0"/>
        <v>2014</v>
      </c>
      <c r="J3" s="258">
        <f t="shared" si="0"/>
        <v>2015</v>
      </c>
      <c r="K3" s="258">
        <f t="shared" si="0"/>
        <v>2016</v>
      </c>
      <c r="L3" s="258">
        <f t="shared" si="0"/>
        <v>2017</v>
      </c>
      <c r="M3" s="258">
        <f t="shared" si="0"/>
        <v>2018</v>
      </c>
      <c r="N3" s="258">
        <f t="shared" si="0"/>
        <v>2019</v>
      </c>
      <c r="O3" s="258">
        <f t="shared" si="0"/>
        <v>2020</v>
      </c>
      <c r="P3" s="258">
        <f t="shared" si="1"/>
        <v>2021</v>
      </c>
      <c r="Q3" s="258">
        <f t="shared" si="1"/>
        <v>2022</v>
      </c>
      <c r="R3" s="258">
        <f t="shared" si="1"/>
        <v>2023</v>
      </c>
      <c r="S3" s="258">
        <f t="shared" si="1"/>
        <v>2024</v>
      </c>
      <c r="T3" s="258">
        <f t="shared" si="1"/>
        <v>2025</v>
      </c>
      <c r="U3" s="258">
        <f t="shared" si="1"/>
        <v>2026</v>
      </c>
      <c r="V3" s="258">
        <f t="shared" si="1"/>
        <v>2027</v>
      </c>
      <c r="W3" s="258">
        <f t="shared" si="1"/>
        <v>2028</v>
      </c>
      <c r="X3" s="258">
        <f t="shared" si="1"/>
        <v>2029</v>
      </c>
      <c r="Y3" s="258">
        <f t="shared" si="1"/>
        <v>2030</v>
      </c>
      <c r="Z3" s="258">
        <f t="shared" si="2"/>
        <v>2031</v>
      </c>
      <c r="AA3" s="258">
        <f t="shared" si="2"/>
        <v>2032</v>
      </c>
      <c r="AB3" s="258">
        <f t="shared" si="2"/>
        <v>2033</v>
      </c>
      <c r="AC3" s="258">
        <f t="shared" si="2"/>
        <v>2034</v>
      </c>
      <c r="AD3" s="258">
        <f t="shared" si="2"/>
        <v>2035</v>
      </c>
      <c r="AE3" s="258">
        <f t="shared" si="2"/>
        <v>2036</v>
      </c>
      <c r="AF3" s="258">
        <f t="shared" si="2"/>
        <v>2037</v>
      </c>
      <c r="AG3" s="258">
        <f t="shared" si="2"/>
        <v>2038</v>
      </c>
      <c r="AH3" s="258">
        <f t="shared" si="2"/>
        <v>2039</v>
      </c>
      <c r="AI3" s="82"/>
      <c r="AJ3" s="82"/>
      <c r="AK3" s="82"/>
      <c r="AL3" s="82"/>
      <c r="AM3" s="82"/>
      <c r="AN3" s="82"/>
      <c r="AO3" s="82"/>
      <c r="AP3" s="82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1:41" s="7" customFormat="1" ht="12.75">
      <c r="A4" s="261" t="s">
        <v>57</v>
      </c>
      <c r="B4" s="262" t="s">
        <v>58</v>
      </c>
      <c r="C4" s="66"/>
      <c r="D4" s="63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83"/>
      <c r="AJ4" s="83"/>
      <c r="AK4" s="83"/>
      <c r="AL4" s="83"/>
      <c r="AM4" s="83"/>
      <c r="AN4" s="83"/>
      <c r="AO4" s="83"/>
    </row>
    <row r="5" spans="1:59" s="7" customFormat="1" ht="12.75">
      <c r="A5" s="250" t="str">
        <f>'Inc &amp; Exp'!A25</f>
        <v>Effective Rental Income</v>
      </c>
      <c r="B5" s="429">
        <v>0.02</v>
      </c>
      <c r="C5" s="243">
        <f>'Inc &amp; Exp'!H25</f>
        <v>0</v>
      </c>
      <c r="D5" s="50"/>
      <c r="E5" s="25">
        <f>+C5</f>
        <v>0</v>
      </c>
      <c r="F5" s="25">
        <f aca="true" t="shared" si="3" ref="F5:U6">E5*(1+$B5)</f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5">
        <f t="shared" si="3"/>
        <v>0</v>
      </c>
      <c r="L5" s="25">
        <f t="shared" si="3"/>
        <v>0</v>
      </c>
      <c r="M5" s="25">
        <f t="shared" si="3"/>
        <v>0</v>
      </c>
      <c r="N5" s="25">
        <f t="shared" si="3"/>
        <v>0</v>
      </c>
      <c r="O5" s="25">
        <f t="shared" si="3"/>
        <v>0</v>
      </c>
      <c r="P5" s="25">
        <f aca="true" t="shared" si="4" ref="P5:AE6">O5*(1+$B5)</f>
        <v>0</v>
      </c>
      <c r="Q5" s="25">
        <f t="shared" si="4"/>
        <v>0</v>
      </c>
      <c r="R5" s="25">
        <f t="shared" si="4"/>
        <v>0</v>
      </c>
      <c r="S5" s="25">
        <f t="shared" si="4"/>
        <v>0</v>
      </c>
      <c r="T5" s="25">
        <f t="shared" si="4"/>
        <v>0</v>
      </c>
      <c r="U5" s="25">
        <f t="shared" si="4"/>
        <v>0</v>
      </c>
      <c r="V5" s="25">
        <f t="shared" si="4"/>
        <v>0</v>
      </c>
      <c r="W5" s="25">
        <f t="shared" si="4"/>
        <v>0</v>
      </c>
      <c r="X5" s="25">
        <f t="shared" si="4"/>
        <v>0</v>
      </c>
      <c r="Y5" s="25">
        <f t="shared" si="4"/>
        <v>0</v>
      </c>
      <c r="Z5" s="25">
        <f aca="true" t="shared" si="5" ref="Z5:AH6">Y5*(1+$B5)</f>
        <v>0</v>
      </c>
      <c r="AA5" s="25">
        <f t="shared" si="5"/>
        <v>0</v>
      </c>
      <c r="AB5" s="25">
        <f t="shared" si="5"/>
        <v>0</v>
      </c>
      <c r="AC5" s="25">
        <f t="shared" si="5"/>
        <v>0</v>
      </c>
      <c r="AD5" s="25">
        <f t="shared" si="5"/>
        <v>0</v>
      </c>
      <c r="AE5" s="25">
        <f t="shared" si="5"/>
        <v>0</v>
      </c>
      <c r="AF5" s="25">
        <f t="shared" si="5"/>
        <v>0</v>
      </c>
      <c r="AG5" s="25">
        <f t="shared" si="5"/>
        <v>0</v>
      </c>
      <c r="AH5" s="25">
        <f t="shared" si="5"/>
        <v>0</v>
      </c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s="7" customFormat="1" ht="12.75">
      <c r="A6" s="250" t="s">
        <v>79</v>
      </c>
      <c r="B6" s="429">
        <v>0.02</v>
      </c>
      <c r="C6" s="74">
        <f>+'Inc &amp; Exp'!H32</f>
        <v>0</v>
      </c>
      <c r="D6" s="50"/>
      <c r="E6" s="25">
        <f>C6</f>
        <v>0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0</v>
      </c>
      <c r="J6" s="25">
        <f t="shared" si="3"/>
        <v>0</v>
      </c>
      <c r="K6" s="25">
        <f t="shared" si="3"/>
        <v>0</v>
      </c>
      <c r="L6" s="25">
        <f t="shared" si="3"/>
        <v>0</v>
      </c>
      <c r="M6" s="25">
        <f t="shared" si="3"/>
        <v>0</v>
      </c>
      <c r="N6" s="25">
        <f t="shared" si="3"/>
        <v>0</v>
      </c>
      <c r="O6" s="25">
        <f t="shared" si="3"/>
        <v>0</v>
      </c>
      <c r="P6" s="25">
        <f t="shared" si="3"/>
        <v>0</v>
      </c>
      <c r="Q6" s="25">
        <f t="shared" si="3"/>
        <v>0</v>
      </c>
      <c r="R6" s="25">
        <f t="shared" si="3"/>
        <v>0</v>
      </c>
      <c r="S6" s="25">
        <f t="shared" si="3"/>
        <v>0</v>
      </c>
      <c r="T6" s="25">
        <f t="shared" si="3"/>
        <v>0</v>
      </c>
      <c r="U6" s="25">
        <f t="shared" si="3"/>
        <v>0</v>
      </c>
      <c r="V6" s="25">
        <f t="shared" si="4"/>
        <v>0</v>
      </c>
      <c r="W6" s="25">
        <f t="shared" si="4"/>
        <v>0</v>
      </c>
      <c r="X6" s="25">
        <f t="shared" si="4"/>
        <v>0</v>
      </c>
      <c r="Y6" s="25">
        <f t="shared" si="4"/>
        <v>0</v>
      </c>
      <c r="Z6" s="25">
        <f t="shared" si="4"/>
        <v>0</v>
      </c>
      <c r="AA6" s="25">
        <f t="shared" si="4"/>
        <v>0</v>
      </c>
      <c r="AB6" s="25">
        <f t="shared" si="4"/>
        <v>0</v>
      </c>
      <c r="AC6" s="25">
        <f t="shared" si="4"/>
        <v>0</v>
      </c>
      <c r="AD6" s="25">
        <f t="shared" si="4"/>
        <v>0</v>
      </c>
      <c r="AE6" s="25">
        <f t="shared" si="4"/>
        <v>0</v>
      </c>
      <c r="AF6" s="25">
        <f t="shared" si="5"/>
        <v>0</v>
      </c>
      <c r="AG6" s="25">
        <f t="shared" si="5"/>
        <v>0</v>
      </c>
      <c r="AH6" s="25">
        <f t="shared" si="5"/>
        <v>0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1:59" s="2" customFormat="1" ht="12.75">
      <c r="A7" s="264" t="s">
        <v>28</v>
      </c>
      <c r="B7" s="263">
        <v>0</v>
      </c>
      <c r="C7" s="265">
        <f>'Inc &amp; Exp'!H34</f>
        <v>0</v>
      </c>
      <c r="D7" s="50"/>
      <c r="E7" s="25">
        <f aca="true" t="shared" si="6" ref="E7:AH7">SUM(E5:E6)</f>
        <v>0</v>
      </c>
      <c r="F7" s="25">
        <f t="shared" si="6"/>
        <v>0</v>
      </c>
      <c r="G7" s="25">
        <f t="shared" si="6"/>
        <v>0</v>
      </c>
      <c r="H7" s="25">
        <f t="shared" si="6"/>
        <v>0</v>
      </c>
      <c r="I7" s="25">
        <f t="shared" si="6"/>
        <v>0</v>
      </c>
      <c r="J7" s="25">
        <f t="shared" si="6"/>
        <v>0</v>
      </c>
      <c r="K7" s="25">
        <f t="shared" si="6"/>
        <v>0</v>
      </c>
      <c r="L7" s="25">
        <f t="shared" si="6"/>
        <v>0</v>
      </c>
      <c r="M7" s="25">
        <f t="shared" si="6"/>
        <v>0</v>
      </c>
      <c r="N7" s="25">
        <f t="shared" si="6"/>
        <v>0</v>
      </c>
      <c r="O7" s="25">
        <f t="shared" si="6"/>
        <v>0</v>
      </c>
      <c r="P7" s="25">
        <f t="shared" si="6"/>
        <v>0</v>
      </c>
      <c r="Q7" s="25">
        <f t="shared" si="6"/>
        <v>0</v>
      </c>
      <c r="R7" s="25">
        <f t="shared" si="6"/>
        <v>0</v>
      </c>
      <c r="S7" s="25">
        <f t="shared" si="6"/>
        <v>0</v>
      </c>
      <c r="T7" s="25">
        <f t="shared" si="6"/>
        <v>0</v>
      </c>
      <c r="U7" s="25">
        <f t="shared" si="6"/>
        <v>0</v>
      </c>
      <c r="V7" s="25">
        <f t="shared" si="6"/>
        <v>0</v>
      </c>
      <c r="W7" s="25">
        <f t="shared" si="6"/>
        <v>0</v>
      </c>
      <c r="X7" s="25">
        <f t="shared" si="6"/>
        <v>0</v>
      </c>
      <c r="Y7" s="25">
        <f t="shared" si="6"/>
        <v>0</v>
      </c>
      <c r="Z7" s="25">
        <f t="shared" si="6"/>
        <v>0</v>
      </c>
      <c r="AA7" s="25">
        <f t="shared" si="6"/>
        <v>0</v>
      </c>
      <c r="AB7" s="25">
        <f t="shared" si="6"/>
        <v>0</v>
      </c>
      <c r="AC7" s="25">
        <f t="shared" si="6"/>
        <v>0</v>
      </c>
      <c r="AD7" s="25">
        <f t="shared" si="6"/>
        <v>0</v>
      </c>
      <c r="AE7" s="25">
        <f t="shared" si="6"/>
        <v>0</v>
      </c>
      <c r="AF7" s="25">
        <f t="shared" si="6"/>
        <v>0</v>
      </c>
      <c r="AG7" s="25">
        <f t="shared" si="6"/>
        <v>0</v>
      </c>
      <c r="AH7" s="25">
        <f t="shared" si="6"/>
        <v>0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</row>
    <row r="8" spans="1:42" s="2" customFormat="1" ht="12.75" hidden="1">
      <c r="A8" s="1"/>
      <c r="B8" s="49"/>
      <c r="C8" s="67"/>
      <c r="D8" s="5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0"/>
      <c r="AJ8" s="50"/>
      <c r="AK8" s="50"/>
      <c r="AL8" s="50"/>
      <c r="AM8" s="50"/>
      <c r="AN8" s="50"/>
      <c r="AO8" s="50"/>
      <c r="AP8" s="50"/>
    </row>
    <row r="9" spans="1:42" s="2" customFormat="1" ht="12.75" hidden="1">
      <c r="A9" s="43" t="s">
        <v>59</v>
      </c>
      <c r="B9" s="49">
        <v>0.03</v>
      </c>
      <c r="C9" s="67">
        <f>'Inc &amp; Exp'!H39</f>
        <v>0</v>
      </c>
      <c r="D9" s="50"/>
      <c r="E9" s="25">
        <f>C9*(1+$B9)</f>
        <v>0</v>
      </c>
      <c r="F9" s="25">
        <f aca="true" t="shared" si="7" ref="F9:O10">E9*(1+$B9)</f>
        <v>0</v>
      </c>
      <c r="G9" s="25">
        <f t="shared" si="7"/>
        <v>0</v>
      </c>
      <c r="H9" s="25">
        <f t="shared" si="7"/>
        <v>0</v>
      </c>
      <c r="I9" s="25">
        <f t="shared" si="7"/>
        <v>0</v>
      </c>
      <c r="J9" s="25">
        <f t="shared" si="7"/>
        <v>0</v>
      </c>
      <c r="K9" s="25">
        <f t="shared" si="7"/>
        <v>0</v>
      </c>
      <c r="L9" s="25">
        <f t="shared" si="7"/>
        <v>0</v>
      </c>
      <c r="M9" s="25">
        <f t="shared" si="7"/>
        <v>0</v>
      </c>
      <c r="N9" s="25">
        <f t="shared" si="7"/>
        <v>0</v>
      </c>
      <c r="O9" s="25">
        <f t="shared" si="7"/>
        <v>0</v>
      </c>
      <c r="P9" s="25">
        <f aca="true" t="shared" si="8" ref="P9:Y10">O9*(1+$B9)</f>
        <v>0</v>
      </c>
      <c r="Q9" s="25">
        <f t="shared" si="8"/>
        <v>0</v>
      </c>
      <c r="R9" s="25">
        <f t="shared" si="8"/>
        <v>0</v>
      </c>
      <c r="S9" s="25">
        <f t="shared" si="8"/>
        <v>0</v>
      </c>
      <c r="T9" s="25">
        <f t="shared" si="8"/>
        <v>0</v>
      </c>
      <c r="U9" s="25">
        <f t="shared" si="8"/>
        <v>0</v>
      </c>
      <c r="V9" s="25">
        <f t="shared" si="8"/>
        <v>0</v>
      </c>
      <c r="W9" s="25">
        <f t="shared" si="8"/>
        <v>0</v>
      </c>
      <c r="X9" s="25">
        <f t="shared" si="8"/>
        <v>0</v>
      </c>
      <c r="Y9" s="25">
        <f t="shared" si="8"/>
        <v>0</v>
      </c>
      <c r="Z9" s="25">
        <f aca="true" t="shared" si="9" ref="Z9:AH10">Y9*(1+$B9)</f>
        <v>0</v>
      </c>
      <c r="AA9" s="25">
        <f t="shared" si="9"/>
        <v>0</v>
      </c>
      <c r="AB9" s="25">
        <f t="shared" si="9"/>
        <v>0</v>
      </c>
      <c r="AC9" s="25">
        <f t="shared" si="9"/>
        <v>0</v>
      </c>
      <c r="AD9" s="25">
        <f t="shared" si="9"/>
        <v>0</v>
      </c>
      <c r="AE9" s="25">
        <f t="shared" si="9"/>
        <v>0</v>
      </c>
      <c r="AF9" s="25">
        <f t="shared" si="9"/>
        <v>0</v>
      </c>
      <c r="AG9" s="25">
        <f t="shared" si="9"/>
        <v>0</v>
      </c>
      <c r="AH9" s="25">
        <f t="shared" si="9"/>
        <v>0</v>
      </c>
      <c r="AI9" s="50"/>
      <c r="AJ9" s="50"/>
      <c r="AK9" s="50"/>
      <c r="AL9" s="50"/>
      <c r="AM9" s="50"/>
      <c r="AN9" s="50"/>
      <c r="AO9" s="50"/>
      <c r="AP9" s="50"/>
    </row>
    <row r="10" spans="1:42" s="3" customFormat="1" ht="12.75" hidden="1">
      <c r="A10" s="45" t="s">
        <v>60</v>
      </c>
      <c r="B10" s="87">
        <v>0.03</v>
      </c>
      <c r="C10" s="68">
        <f>'Inc &amp; Exp'!H46</f>
        <v>0</v>
      </c>
      <c r="D10" s="47"/>
      <c r="E10" s="25">
        <f>C10*(1+$B10)</f>
        <v>0</v>
      </c>
      <c r="F10" s="25">
        <f t="shared" si="7"/>
        <v>0</v>
      </c>
      <c r="G10" s="25">
        <f t="shared" si="7"/>
        <v>0</v>
      </c>
      <c r="H10" s="25">
        <f t="shared" si="7"/>
        <v>0</v>
      </c>
      <c r="I10" s="25">
        <f t="shared" si="7"/>
        <v>0</v>
      </c>
      <c r="J10" s="25">
        <f t="shared" si="7"/>
        <v>0</v>
      </c>
      <c r="K10" s="25">
        <f t="shared" si="7"/>
        <v>0</v>
      </c>
      <c r="L10" s="25">
        <f t="shared" si="7"/>
        <v>0</v>
      </c>
      <c r="M10" s="25">
        <f t="shared" si="7"/>
        <v>0</v>
      </c>
      <c r="N10" s="25">
        <f t="shared" si="7"/>
        <v>0</v>
      </c>
      <c r="O10" s="25">
        <f t="shared" si="7"/>
        <v>0</v>
      </c>
      <c r="P10" s="25">
        <f t="shared" si="8"/>
        <v>0</v>
      </c>
      <c r="Q10" s="25">
        <f t="shared" si="8"/>
        <v>0</v>
      </c>
      <c r="R10" s="25">
        <f t="shared" si="8"/>
        <v>0</v>
      </c>
      <c r="S10" s="25">
        <f t="shared" si="8"/>
        <v>0</v>
      </c>
      <c r="T10" s="25">
        <f t="shared" si="8"/>
        <v>0</v>
      </c>
      <c r="U10" s="25">
        <f t="shared" si="8"/>
        <v>0</v>
      </c>
      <c r="V10" s="25">
        <f t="shared" si="8"/>
        <v>0</v>
      </c>
      <c r="W10" s="25">
        <f t="shared" si="8"/>
        <v>0</v>
      </c>
      <c r="X10" s="25">
        <f t="shared" si="8"/>
        <v>0</v>
      </c>
      <c r="Y10" s="25">
        <f t="shared" si="8"/>
        <v>0</v>
      </c>
      <c r="Z10" s="25">
        <f t="shared" si="9"/>
        <v>0</v>
      </c>
      <c r="AA10" s="25">
        <f t="shared" si="9"/>
        <v>0</v>
      </c>
      <c r="AB10" s="25">
        <f t="shared" si="9"/>
        <v>0</v>
      </c>
      <c r="AC10" s="25">
        <f t="shared" si="9"/>
        <v>0</v>
      </c>
      <c r="AD10" s="25">
        <f t="shared" si="9"/>
        <v>0</v>
      </c>
      <c r="AE10" s="25">
        <f t="shared" si="9"/>
        <v>0</v>
      </c>
      <c r="AF10" s="25">
        <f t="shared" si="9"/>
        <v>0</v>
      </c>
      <c r="AG10" s="25">
        <f t="shared" si="9"/>
        <v>0</v>
      </c>
      <c r="AH10" s="25">
        <f t="shared" si="9"/>
        <v>0</v>
      </c>
      <c r="AI10" s="47"/>
      <c r="AJ10" s="47"/>
      <c r="AK10" s="47"/>
      <c r="AL10" s="47"/>
      <c r="AM10" s="47"/>
      <c r="AN10" s="47"/>
      <c r="AO10" s="47"/>
      <c r="AP10" s="47"/>
    </row>
    <row r="11" spans="1:43" ht="12.75" hidden="1">
      <c r="A11" s="8" t="s">
        <v>39</v>
      </c>
      <c r="B11" s="8" t="s">
        <v>26</v>
      </c>
      <c r="C11" s="70">
        <f aca="true" t="shared" si="10" ref="C11:L11">C10+C9</f>
        <v>0</v>
      </c>
      <c r="D11" s="50"/>
      <c r="E11" s="25">
        <f t="shared" si="10"/>
        <v>0</v>
      </c>
      <c r="F11" s="25">
        <f t="shared" si="10"/>
        <v>0</v>
      </c>
      <c r="G11" s="25">
        <f t="shared" si="10"/>
        <v>0</v>
      </c>
      <c r="H11" s="25">
        <f t="shared" si="10"/>
        <v>0</v>
      </c>
      <c r="I11" s="25">
        <f t="shared" si="10"/>
        <v>0</v>
      </c>
      <c r="J11" s="25">
        <f t="shared" si="10"/>
        <v>0</v>
      </c>
      <c r="K11" s="25">
        <f t="shared" si="10"/>
        <v>0</v>
      </c>
      <c r="L11" s="25">
        <f t="shared" si="10"/>
        <v>0</v>
      </c>
      <c r="M11" s="25">
        <f aca="true" t="shared" si="11" ref="M11:V11">M10+M9</f>
        <v>0</v>
      </c>
      <c r="N11" s="25">
        <f t="shared" si="11"/>
        <v>0</v>
      </c>
      <c r="O11" s="25">
        <f t="shared" si="11"/>
        <v>0</v>
      </c>
      <c r="P11" s="25">
        <f t="shared" si="11"/>
        <v>0</v>
      </c>
      <c r="Q11" s="25">
        <f t="shared" si="11"/>
        <v>0</v>
      </c>
      <c r="R11" s="25">
        <f t="shared" si="11"/>
        <v>0</v>
      </c>
      <c r="S11" s="25">
        <f t="shared" si="11"/>
        <v>0</v>
      </c>
      <c r="T11" s="25">
        <f t="shared" si="11"/>
        <v>0</v>
      </c>
      <c r="U11" s="25">
        <f t="shared" si="11"/>
        <v>0</v>
      </c>
      <c r="V11" s="25">
        <f t="shared" si="11"/>
        <v>0</v>
      </c>
      <c r="W11" s="25">
        <f aca="true" t="shared" si="12" ref="W11:AF11">W10+W9</f>
        <v>0</v>
      </c>
      <c r="X11" s="25">
        <f t="shared" si="12"/>
        <v>0</v>
      </c>
      <c r="Y11" s="25">
        <f t="shared" si="12"/>
        <v>0</v>
      </c>
      <c r="Z11" s="25">
        <f t="shared" si="12"/>
        <v>0</v>
      </c>
      <c r="AA11" s="25">
        <f t="shared" si="12"/>
        <v>0</v>
      </c>
      <c r="AB11" s="25">
        <f t="shared" si="12"/>
        <v>0</v>
      </c>
      <c r="AC11" s="25">
        <f t="shared" si="12"/>
        <v>0</v>
      </c>
      <c r="AD11" s="25">
        <f t="shared" si="12"/>
        <v>0</v>
      </c>
      <c r="AE11" s="25">
        <f t="shared" si="12"/>
        <v>0</v>
      </c>
      <c r="AF11" s="25">
        <f t="shared" si="12"/>
        <v>0</v>
      </c>
      <c r="AG11" s="25">
        <f>AG10+AG9</f>
        <v>0</v>
      </c>
      <c r="AH11" s="25">
        <f>AH10+AH9</f>
        <v>0</v>
      </c>
      <c r="AI11" s="50"/>
      <c r="AJ11" s="50"/>
      <c r="AK11" s="50"/>
      <c r="AL11" s="50"/>
      <c r="AM11" s="50"/>
      <c r="AN11" s="50"/>
      <c r="AO11" s="50"/>
      <c r="AP11" s="50"/>
      <c r="AQ11" s="5"/>
    </row>
    <row r="12" spans="3:43" ht="12.75">
      <c r="C12" s="70"/>
      <c r="D12" s="5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50"/>
      <c r="AJ12" s="50"/>
      <c r="AK12" s="50"/>
      <c r="AL12" s="50"/>
      <c r="AM12" s="50"/>
      <c r="AN12" s="50"/>
      <c r="AO12" s="50"/>
      <c r="AP12" s="50"/>
      <c r="AQ12" s="5"/>
    </row>
    <row r="13" spans="1:59" ht="12.75">
      <c r="A13" s="250" t="s">
        <v>61</v>
      </c>
      <c r="B13" s="250"/>
      <c r="C13" s="25">
        <f aca="true" t="shared" si="13" ref="C13:L13">C7+C11</f>
        <v>0</v>
      </c>
      <c r="D13" s="50"/>
      <c r="E13" s="25">
        <f t="shared" si="13"/>
        <v>0</v>
      </c>
      <c r="F13" s="25">
        <f t="shared" si="13"/>
        <v>0</v>
      </c>
      <c r="G13" s="25">
        <f t="shared" si="13"/>
        <v>0</v>
      </c>
      <c r="H13" s="25">
        <f t="shared" si="13"/>
        <v>0</v>
      </c>
      <c r="I13" s="25">
        <f t="shared" si="13"/>
        <v>0</v>
      </c>
      <c r="J13" s="25">
        <f t="shared" si="13"/>
        <v>0</v>
      </c>
      <c r="K13" s="25">
        <f t="shared" si="13"/>
        <v>0</v>
      </c>
      <c r="L13" s="25">
        <f t="shared" si="13"/>
        <v>0</v>
      </c>
      <c r="M13" s="25">
        <f aca="true" t="shared" si="14" ref="M13:V13">M7+M11</f>
        <v>0</v>
      </c>
      <c r="N13" s="25">
        <f t="shared" si="14"/>
        <v>0</v>
      </c>
      <c r="O13" s="25">
        <f t="shared" si="14"/>
        <v>0</v>
      </c>
      <c r="P13" s="25">
        <f t="shared" si="14"/>
        <v>0</v>
      </c>
      <c r="Q13" s="25">
        <f t="shared" si="14"/>
        <v>0</v>
      </c>
      <c r="R13" s="25">
        <f t="shared" si="14"/>
        <v>0</v>
      </c>
      <c r="S13" s="25">
        <f t="shared" si="14"/>
        <v>0</v>
      </c>
      <c r="T13" s="25">
        <f t="shared" si="14"/>
        <v>0</v>
      </c>
      <c r="U13" s="25">
        <f t="shared" si="14"/>
        <v>0</v>
      </c>
      <c r="V13" s="25">
        <f t="shared" si="14"/>
        <v>0</v>
      </c>
      <c r="W13" s="25">
        <f aca="true" t="shared" si="15" ref="W13:AF13">W7+W11</f>
        <v>0</v>
      </c>
      <c r="X13" s="25">
        <f t="shared" si="15"/>
        <v>0</v>
      </c>
      <c r="Y13" s="25">
        <f t="shared" si="15"/>
        <v>0</v>
      </c>
      <c r="Z13" s="25">
        <f t="shared" si="15"/>
        <v>0</v>
      </c>
      <c r="AA13" s="25">
        <f t="shared" si="15"/>
        <v>0</v>
      </c>
      <c r="AB13" s="25">
        <f t="shared" si="15"/>
        <v>0</v>
      </c>
      <c r="AC13" s="25">
        <f t="shared" si="15"/>
        <v>0</v>
      </c>
      <c r="AD13" s="25">
        <f t="shared" si="15"/>
        <v>0</v>
      </c>
      <c r="AE13" s="25">
        <f t="shared" si="15"/>
        <v>0</v>
      </c>
      <c r="AF13" s="25">
        <f t="shared" si="15"/>
        <v>0</v>
      </c>
      <c r="AG13" s="25">
        <f>AG7+AG11</f>
        <v>0</v>
      </c>
      <c r="AH13" s="25">
        <f>AH7+AH11</f>
        <v>0</v>
      </c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3:42" s="85" customFormat="1" ht="12.75">
      <c r="C14" s="84"/>
      <c r="D14" s="86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86"/>
      <c r="AJ14" s="86"/>
      <c r="AK14" s="86"/>
      <c r="AL14" s="86"/>
      <c r="AM14" s="86"/>
      <c r="AN14" s="86"/>
      <c r="AO14" s="86"/>
      <c r="AP14" s="86"/>
    </row>
    <row r="15" spans="1:43" ht="12.75">
      <c r="A15" s="261" t="s">
        <v>62</v>
      </c>
      <c r="B15" s="266"/>
      <c r="C15" s="66"/>
      <c r="D15" s="4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50"/>
      <c r="AJ15" s="50"/>
      <c r="AK15" s="50"/>
      <c r="AL15" s="50"/>
      <c r="AM15" s="50"/>
      <c r="AN15" s="50"/>
      <c r="AO15" s="50"/>
      <c r="AP15" s="5"/>
      <c r="AQ15" s="5"/>
    </row>
    <row r="16" spans="1:59" ht="12.75" hidden="1">
      <c r="A16" s="250" t="s">
        <v>64</v>
      </c>
      <c r="B16" s="263"/>
      <c r="C16" s="25">
        <f>+'Inc &amp; Exp'!H53</f>
        <v>0</v>
      </c>
      <c r="D16" s="122"/>
      <c r="E16" s="25">
        <f>+C16</f>
        <v>0</v>
      </c>
      <c r="F16" s="25">
        <f>E16*(1+$B17)</f>
        <v>0</v>
      </c>
      <c r="G16" s="25">
        <f>F16*(1+$B17)</f>
        <v>0</v>
      </c>
      <c r="H16" s="25">
        <f>G16*(1+$B17)</f>
        <v>0</v>
      </c>
      <c r="I16" s="25">
        <f>H16*(1+$B17)</f>
        <v>0</v>
      </c>
      <c r="J16" s="25">
        <f aca="true" t="shared" si="16" ref="J16:AH16">I16*(1+$B17)</f>
        <v>0</v>
      </c>
      <c r="K16" s="25">
        <f t="shared" si="16"/>
        <v>0</v>
      </c>
      <c r="L16" s="25">
        <f t="shared" si="16"/>
        <v>0</v>
      </c>
      <c r="M16" s="25">
        <f t="shared" si="16"/>
        <v>0</v>
      </c>
      <c r="N16" s="25">
        <f t="shared" si="16"/>
        <v>0</v>
      </c>
      <c r="O16" s="25">
        <f t="shared" si="16"/>
        <v>0</v>
      </c>
      <c r="P16" s="25">
        <f t="shared" si="16"/>
        <v>0</v>
      </c>
      <c r="Q16" s="25">
        <f t="shared" si="16"/>
        <v>0</v>
      </c>
      <c r="R16" s="25">
        <f t="shared" si="16"/>
        <v>0</v>
      </c>
      <c r="S16" s="25">
        <f t="shared" si="16"/>
        <v>0</v>
      </c>
      <c r="T16" s="25">
        <f t="shared" si="16"/>
        <v>0</v>
      </c>
      <c r="U16" s="25">
        <f t="shared" si="16"/>
        <v>0</v>
      </c>
      <c r="V16" s="25">
        <f t="shared" si="16"/>
        <v>0</v>
      </c>
      <c r="W16" s="25">
        <f t="shared" si="16"/>
        <v>0</v>
      </c>
      <c r="X16" s="25">
        <f t="shared" si="16"/>
        <v>0</v>
      </c>
      <c r="Y16" s="25">
        <f t="shared" si="16"/>
        <v>0</v>
      </c>
      <c r="Z16" s="25">
        <f t="shared" si="16"/>
        <v>0</v>
      </c>
      <c r="AA16" s="25">
        <f t="shared" si="16"/>
        <v>0</v>
      </c>
      <c r="AB16" s="25">
        <f t="shared" si="16"/>
        <v>0</v>
      </c>
      <c r="AC16" s="25">
        <f t="shared" si="16"/>
        <v>0</v>
      </c>
      <c r="AD16" s="25">
        <f t="shared" si="16"/>
        <v>0</v>
      </c>
      <c r="AE16" s="25">
        <f t="shared" si="16"/>
        <v>0</v>
      </c>
      <c r="AF16" s="25">
        <f t="shared" si="16"/>
        <v>0</v>
      </c>
      <c r="AG16" s="25">
        <f t="shared" si="16"/>
        <v>0</v>
      </c>
      <c r="AH16" s="25">
        <f t="shared" si="16"/>
        <v>0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</row>
    <row r="17" spans="1:59" s="3" customFormat="1" ht="12.75" hidden="1">
      <c r="A17" s="250" t="s">
        <v>63</v>
      </c>
      <c r="B17" s="263"/>
      <c r="C17" s="25">
        <f>+'Inc &amp; Exp'!H75-'Inc &amp; Exp'!H73-'Inc &amp; Exp'!H53</f>
        <v>0</v>
      </c>
      <c r="D17" s="122"/>
      <c r="E17" s="25">
        <f>+C17</f>
        <v>0</v>
      </c>
      <c r="F17" s="25">
        <f aca="true" t="shared" si="17" ref="F17:O18">E17*(1+$B17)</f>
        <v>0</v>
      </c>
      <c r="G17" s="25">
        <f t="shared" si="17"/>
        <v>0</v>
      </c>
      <c r="H17" s="25">
        <f t="shared" si="17"/>
        <v>0</v>
      </c>
      <c r="I17" s="25">
        <f t="shared" si="17"/>
        <v>0</v>
      </c>
      <c r="J17" s="25">
        <f t="shared" si="17"/>
        <v>0</v>
      </c>
      <c r="K17" s="25">
        <f t="shared" si="17"/>
        <v>0</v>
      </c>
      <c r="L17" s="25">
        <f t="shared" si="17"/>
        <v>0</v>
      </c>
      <c r="M17" s="25">
        <f t="shared" si="17"/>
        <v>0</v>
      </c>
      <c r="N17" s="25">
        <f t="shared" si="17"/>
        <v>0</v>
      </c>
      <c r="O17" s="25">
        <f t="shared" si="17"/>
        <v>0</v>
      </c>
      <c r="P17" s="25">
        <f aca="true" t="shared" si="18" ref="P17:Y18">O17*(1+$B17)</f>
        <v>0</v>
      </c>
      <c r="Q17" s="25">
        <f t="shared" si="18"/>
        <v>0</v>
      </c>
      <c r="R17" s="25">
        <f t="shared" si="18"/>
        <v>0</v>
      </c>
      <c r="S17" s="25">
        <f t="shared" si="18"/>
        <v>0</v>
      </c>
      <c r="T17" s="25">
        <f t="shared" si="18"/>
        <v>0</v>
      </c>
      <c r="U17" s="25">
        <f t="shared" si="18"/>
        <v>0</v>
      </c>
      <c r="V17" s="25">
        <f t="shared" si="18"/>
        <v>0</v>
      </c>
      <c r="W17" s="25">
        <f t="shared" si="18"/>
        <v>0</v>
      </c>
      <c r="X17" s="25">
        <f t="shared" si="18"/>
        <v>0</v>
      </c>
      <c r="Y17" s="25">
        <f t="shared" si="18"/>
        <v>0</v>
      </c>
      <c r="Z17" s="25">
        <f aca="true" t="shared" si="19" ref="Z17:AH18">Y17*(1+$B17)</f>
        <v>0</v>
      </c>
      <c r="AA17" s="25">
        <f t="shared" si="19"/>
        <v>0</v>
      </c>
      <c r="AB17" s="25">
        <f t="shared" si="19"/>
        <v>0</v>
      </c>
      <c r="AC17" s="25">
        <f t="shared" si="19"/>
        <v>0</v>
      </c>
      <c r="AD17" s="25">
        <f t="shared" si="19"/>
        <v>0</v>
      </c>
      <c r="AE17" s="25">
        <f t="shared" si="19"/>
        <v>0</v>
      </c>
      <c r="AF17" s="25">
        <f t="shared" si="19"/>
        <v>0</v>
      </c>
      <c r="AG17" s="25">
        <f t="shared" si="19"/>
        <v>0</v>
      </c>
      <c r="AH17" s="25">
        <f t="shared" si="19"/>
        <v>0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</row>
    <row r="18" spans="1:59" s="43" customFormat="1" ht="12.75" hidden="1">
      <c r="A18" s="250" t="s">
        <v>44</v>
      </c>
      <c r="B18" s="263"/>
      <c r="C18" s="25">
        <f>+'Inc &amp; Exp'!H73</f>
        <v>0</v>
      </c>
      <c r="D18" s="122"/>
      <c r="E18" s="25">
        <f>+C18</f>
        <v>0</v>
      </c>
      <c r="F18" s="25">
        <f>E18*(1+$B18)</f>
        <v>0</v>
      </c>
      <c r="G18" s="25">
        <f>F18*(1+$B18)</f>
        <v>0</v>
      </c>
      <c r="H18" s="25">
        <f t="shared" si="17"/>
        <v>0</v>
      </c>
      <c r="I18" s="25">
        <f t="shared" si="17"/>
        <v>0</v>
      </c>
      <c r="J18" s="25">
        <f t="shared" si="17"/>
        <v>0</v>
      </c>
      <c r="K18" s="25">
        <f t="shared" si="17"/>
        <v>0</v>
      </c>
      <c r="L18" s="25">
        <f t="shared" si="17"/>
        <v>0</v>
      </c>
      <c r="M18" s="25">
        <f t="shared" si="17"/>
        <v>0</v>
      </c>
      <c r="N18" s="25">
        <f t="shared" si="17"/>
        <v>0</v>
      </c>
      <c r="O18" s="25">
        <f t="shared" si="17"/>
        <v>0</v>
      </c>
      <c r="P18" s="25">
        <f t="shared" si="18"/>
        <v>0</v>
      </c>
      <c r="Q18" s="25">
        <f t="shared" si="18"/>
        <v>0</v>
      </c>
      <c r="R18" s="25">
        <f t="shared" si="18"/>
        <v>0</v>
      </c>
      <c r="S18" s="25">
        <f t="shared" si="18"/>
        <v>0</v>
      </c>
      <c r="T18" s="25">
        <f t="shared" si="18"/>
        <v>0</v>
      </c>
      <c r="U18" s="25">
        <f t="shared" si="18"/>
        <v>0</v>
      </c>
      <c r="V18" s="25">
        <f t="shared" si="18"/>
        <v>0</v>
      </c>
      <c r="W18" s="25">
        <f t="shared" si="18"/>
        <v>0</v>
      </c>
      <c r="X18" s="25">
        <f t="shared" si="18"/>
        <v>0</v>
      </c>
      <c r="Y18" s="25">
        <f t="shared" si="18"/>
        <v>0</v>
      </c>
      <c r="Z18" s="25">
        <f t="shared" si="19"/>
        <v>0</v>
      </c>
      <c r="AA18" s="25">
        <f t="shared" si="19"/>
        <v>0</v>
      </c>
      <c r="AB18" s="25">
        <f t="shared" si="19"/>
        <v>0</v>
      </c>
      <c r="AC18" s="25">
        <f t="shared" si="19"/>
        <v>0</v>
      </c>
      <c r="AD18" s="25">
        <f t="shared" si="19"/>
        <v>0</v>
      </c>
      <c r="AE18" s="25">
        <f t="shared" si="19"/>
        <v>0</v>
      </c>
      <c r="AF18" s="25">
        <f t="shared" si="19"/>
        <v>0</v>
      </c>
      <c r="AG18" s="25">
        <f t="shared" si="19"/>
        <v>0</v>
      </c>
      <c r="AH18" s="25">
        <f t="shared" si="19"/>
        <v>0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</row>
    <row r="19" spans="1:59" ht="12.75" customHeight="1">
      <c r="A19" s="250" t="s">
        <v>64</v>
      </c>
      <c r="B19" s="429">
        <v>0.03</v>
      </c>
      <c r="C19" s="25">
        <f>'Inc &amp; Exp'!H75</f>
        <v>0</v>
      </c>
      <c r="D19" s="122"/>
      <c r="E19" s="25">
        <f>C19</f>
        <v>0</v>
      </c>
      <c r="F19" s="25">
        <f>E19*(1+$B19)</f>
        <v>0</v>
      </c>
      <c r="G19" s="25">
        <f aca="true" t="shared" si="20" ref="G19:AH19">F19*(1+$B19)</f>
        <v>0</v>
      </c>
      <c r="H19" s="25">
        <f t="shared" si="20"/>
        <v>0</v>
      </c>
      <c r="I19" s="25">
        <f t="shared" si="20"/>
        <v>0</v>
      </c>
      <c r="J19" s="25">
        <f t="shared" si="20"/>
        <v>0</v>
      </c>
      <c r="K19" s="25">
        <f t="shared" si="20"/>
        <v>0</v>
      </c>
      <c r="L19" s="25">
        <f t="shared" si="20"/>
        <v>0</v>
      </c>
      <c r="M19" s="25">
        <f t="shared" si="20"/>
        <v>0</v>
      </c>
      <c r="N19" s="25">
        <f t="shared" si="20"/>
        <v>0</v>
      </c>
      <c r="O19" s="25">
        <f t="shared" si="20"/>
        <v>0</v>
      </c>
      <c r="P19" s="25">
        <f t="shared" si="20"/>
        <v>0</v>
      </c>
      <c r="Q19" s="25">
        <f t="shared" si="20"/>
        <v>0</v>
      </c>
      <c r="R19" s="25">
        <f t="shared" si="20"/>
        <v>0</v>
      </c>
      <c r="S19" s="25">
        <f t="shared" si="20"/>
        <v>0</v>
      </c>
      <c r="T19" s="25">
        <f t="shared" si="20"/>
        <v>0</v>
      </c>
      <c r="U19" s="25">
        <f t="shared" si="20"/>
        <v>0</v>
      </c>
      <c r="V19" s="25">
        <f t="shared" si="20"/>
        <v>0</v>
      </c>
      <c r="W19" s="25">
        <f t="shared" si="20"/>
        <v>0</v>
      </c>
      <c r="X19" s="25">
        <f t="shared" si="20"/>
        <v>0</v>
      </c>
      <c r="Y19" s="25">
        <f t="shared" si="20"/>
        <v>0</v>
      </c>
      <c r="Z19" s="25">
        <f t="shared" si="20"/>
        <v>0</v>
      </c>
      <c r="AA19" s="25">
        <f t="shared" si="20"/>
        <v>0</v>
      </c>
      <c r="AB19" s="25">
        <f t="shared" si="20"/>
        <v>0</v>
      </c>
      <c r="AC19" s="25">
        <f t="shared" si="20"/>
        <v>0</v>
      </c>
      <c r="AD19" s="25">
        <f t="shared" si="20"/>
        <v>0</v>
      </c>
      <c r="AE19" s="25">
        <f t="shared" si="20"/>
        <v>0</v>
      </c>
      <c r="AF19" s="25">
        <f t="shared" si="20"/>
        <v>0</v>
      </c>
      <c r="AG19" s="25">
        <f t="shared" si="20"/>
        <v>0</v>
      </c>
      <c r="AH19" s="25">
        <f t="shared" si="20"/>
        <v>0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3:43" ht="12.75">
      <c r="C20" s="70"/>
      <c r="D20" s="5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50"/>
      <c r="AJ20" s="50"/>
      <c r="AK20" s="50"/>
      <c r="AL20" s="50"/>
      <c r="AM20" s="50"/>
      <c r="AN20" s="50"/>
      <c r="AO20" s="50"/>
      <c r="AP20" s="5"/>
      <c r="AQ20" s="5"/>
    </row>
    <row r="21" spans="1:59" s="7" customFormat="1" ht="12.75">
      <c r="A21" s="268" t="s">
        <v>65</v>
      </c>
      <c r="B21" s="277"/>
      <c r="C21" s="269">
        <f>C7-C19</f>
        <v>0</v>
      </c>
      <c r="D21" s="48"/>
      <c r="E21" s="244">
        <f aca="true" t="shared" si="21" ref="E21:AH21">E7-E19</f>
        <v>0</v>
      </c>
      <c r="F21" s="244">
        <f t="shared" si="21"/>
        <v>0</v>
      </c>
      <c r="G21" s="244">
        <f t="shared" si="21"/>
        <v>0</v>
      </c>
      <c r="H21" s="244">
        <f t="shared" si="21"/>
        <v>0</v>
      </c>
      <c r="I21" s="244">
        <f t="shared" si="21"/>
        <v>0</v>
      </c>
      <c r="J21" s="244">
        <f t="shared" si="21"/>
        <v>0</v>
      </c>
      <c r="K21" s="244">
        <f t="shared" si="21"/>
        <v>0</v>
      </c>
      <c r="L21" s="244">
        <f t="shared" si="21"/>
        <v>0</v>
      </c>
      <c r="M21" s="244">
        <f t="shared" si="21"/>
        <v>0</v>
      </c>
      <c r="N21" s="244">
        <f t="shared" si="21"/>
        <v>0</v>
      </c>
      <c r="O21" s="244">
        <f t="shared" si="21"/>
        <v>0</v>
      </c>
      <c r="P21" s="244">
        <f t="shared" si="21"/>
        <v>0</v>
      </c>
      <c r="Q21" s="244">
        <f t="shared" si="21"/>
        <v>0</v>
      </c>
      <c r="R21" s="244">
        <f t="shared" si="21"/>
        <v>0</v>
      </c>
      <c r="S21" s="244">
        <f t="shared" si="21"/>
        <v>0</v>
      </c>
      <c r="T21" s="244">
        <f t="shared" si="21"/>
        <v>0</v>
      </c>
      <c r="U21" s="244">
        <f t="shared" si="21"/>
        <v>0</v>
      </c>
      <c r="V21" s="244">
        <f t="shared" si="21"/>
        <v>0</v>
      </c>
      <c r="W21" s="244">
        <f t="shared" si="21"/>
        <v>0</v>
      </c>
      <c r="X21" s="244">
        <f t="shared" si="21"/>
        <v>0</v>
      </c>
      <c r="Y21" s="244">
        <f t="shared" si="21"/>
        <v>0</v>
      </c>
      <c r="Z21" s="244">
        <f t="shared" si="21"/>
        <v>0</v>
      </c>
      <c r="AA21" s="244">
        <f t="shared" si="21"/>
        <v>0</v>
      </c>
      <c r="AB21" s="244">
        <f t="shared" si="21"/>
        <v>0</v>
      </c>
      <c r="AC21" s="244">
        <f t="shared" si="21"/>
        <v>0</v>
      </c>
      <c r="AD21" s="244">
        <f t="shared" si="21"/>
        <v>0</v>
      </c>
      <c r="AE21" s="244">
        <f t="shared" si="21"/>
        <v>0</v>
      </c>
      <c r="AF21" s="244">
        <f t="shared" si="21"/>
        <v>0</v>
      </c>
      <c r="AG21" s="244">
        <f t="shared" si="21"/>
        <v>0</v>
      </c>
      <c r="AH21" s="244">
        <f t="shared" si="21"/>
        <v>0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3:43" ht="12.75">
      <c r="C22" s="84"/>
      <c r="D22" s="8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50"/>
      <c r="AJ22" s="50"/>
      <c r="AK22" s="50"/>
      <c r="AL22" s="50"/>
      <c r="AM22" s="50"/>
      <c r="AN22" s="50"/>
      <c r="AO22" s="50"/>
      <c r="AP22" s="5"/>
      <c r="AQ22" s="5"/>
    </row>
    <row r="23" spans="1:43" ht="12.75">
      <c r="A23" s="270" t="s">
        <v>178</v>
      </c>
      <c r="B23" s="266"/>
      <c r="C23" s="66"/>
      <c r="D23" s="4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50"/>
      <c r="AJ23" s="50"/>
      <c r="AK23" s="50"/>
      <c r="AL23" s="50"/>
      <c r="AM23" s="50"/>
      <c r="AN23" s="50"/>
      <c r="AO23" s="50"/>
      <c r="AP23" s="5"/>
      <c r="AQ23" s="5"/>
    </row>
    <row r="24" spans="1:43" ht="12.75">
      <c r="A24" s="250" t="s">
        <v>66</v>
      </c>
      <c r="B24" s="250"/>
      <c r="C24" s="243"/>
      <c r="E24" s="243">
        <f>'Inc &amp; Exp'!H84</f>
        <v>0</v>
      </c>
      <c r="F24" s="25" t="e">
        <f aca="true" t="shared" si="22" ref="F24:AC24">E27</f>
        <v>#DIV/0!</v>
      </c>
      <c r="G24" s="25" t="e">
        <f t="shared" si="22"/>
        <v>#DIV/0!</v>
      </c>
      <c r="H24" s="25" t="e">
        <f t="shared" si="22"/>
        <v>#DIV/0!</v>
      </c>
      <c r="I24" s="25" t="e">
        <f t="shared" si="22"/>
        <v>#DIV/0!</v>
      </c>
      <c r="J24" s="25" t="e">
        <f t="shared" si="22"/>
        <v>#DIV/0!</v>
      </c>
      <c r="K24" s="25" t="e">
        <f t="shared" si="22"/>
        <v>#DIV/0!</v>
      </c>
      <c r="L24" s="25" t="e">
        <f t="shared" si="22"/>
        <v>#DIV/0!</v>
      </c>
      <c r="M24" s="25" t="e">
        <f t="shared" si="22"/>
        <v>#DIV/0!</v>
      </c>
      <c r="N24" s="25" t="e">
        <f t="shared" si="22"/>
        <v>#DIV/0!</v>
      </c>
      <c r="O24" s="25" t="e">
        <f t="shared" si="22"/>
        <v>#DIV/0!</v>
      </c>
      <c r="P24" s="25" t="e">
        <f t="shared" si="22"/>
        <v>#DIV/0!</v>
      </c>
      <c r="Q24" s="25" t="e">
        <f t="shared" si="22"/>
        <v>#DIV/0!</v>
      </c>
      <c r="R24" s="25" t="e">
        <f t="shared" si="22"/>
        <v>#DIV/0!</v>
      </c>
      <c r="S24" s="25" t="e">
        <f t="shared" si="22"/>
        <v>#DIV/0!</v>
      </c>
      <c r="T24" s="25" t="e">
        <f t="shared" si="22"/>
        <v>#DIV/0!</v>
      </c>
      <c r="U24" s="25" t="e">
        <f t="shared" si="22"/>
        <v>#DIV/0!</v>
      </c>
      <c r="V24" s="25" t="e">
        <f t="shared" si="22"/>
        <v>#DIV/0!</v>
      </c>
      <c r="W24" s="25" t="e">
        <f t="shared" si="22"/>
        <v>#DIV/0!</v>
      </c>
      <c r="X24" s="25" t="e">
        <f t="shared" si="22"/>
        <v>#DIV/0!</v>
      </c>
      <c r="Y24" s="25" t="e">
        <f t="shared" si="22"/>
        <v>#DIV/0!</v>
      </c>
      <c r="Z24" s="25" t="e">
        <f t="shared" si="22"/>
        <v>#DIV/0!</v>
      </c>
      <c r="AA24" s="25" t="e">
        <f t="shared" si="22"/>
        <v>#DIV/0!</v>
      </c>
      <c r="AB24" s="25" t="e">
        <f t="shared" si="22"/>
        <v>#DIV/0!</v>
      </c>
      <c r="AC24" s="25" t="e">
        <f t="shared" si="22"/>
        <v>#DIV/0!</v>
      </c>
      <c r="AD24" s="25" t="e">
        <f>AC27</f>
        <v>#DIV/0!</v>
      </c>
      <c r="AE24" s="25" t="e">
        <f>AD27</f>
        <v>#DIV/0!</v>
      </c>
      <c r="AF24" s="25" t="e">
        <f>AE27</f>
        <v>#DIV/0!</v>
      </c>
      <c r="AG24" s="25" t="e">
        <f>AF27</f>
        <v>#DIV/0!</v>
      </c>
      <c r="AH24" s="25" t="e">
        <f>AG27</f>
        <v>#DIV/0!</v>
      </c>
      <c r="AI24" s="50"/>
      <c r="AJ24" s="50"/>
      <c r="AK24" s="50"/>
      <c r="AL24" s="50"/>
      <c r="AM24" s="50"/>
      <c r="AN24" s="50"/>
      <c r="AO24" s="50"/>
      <c r="AP24" s="50"/>
      <c r="AQ24" s="5"/>
    </row>
    <row r="25" spans="1:43" ht="12.75">
      <c r="A25" s="250" t="s">
        <v>133</v>
      </c>
      <c r="B25" s="119">
        <f>+'Inc &amp; Exp'!H85</f>
        <v>0</v>
      </c>
      <c r="C25" s="19"/>
      <c r="E25" s="243" t="e">
        <f>(('Inc &amp; Exp'!$H$87)/12*B26)-(E24-PV($B$25/12,360-B26,-'Inc &amp; Exp'!$H$87/12,0,))</f>
        <v>#DIV/0!</v>
      </c>
      <c r="F25" s="243" t="e">
        <f>'Inc &amp; Exp'!$H$87-(F24-PV($B$25/12,360-((12*1)+B26),-'Inc &amp; Exp'!$H$87/12,0,))</f>
        <v>#DIV/0!</v>
      </c>
      <c r="G25" s="243" t="e">
        <f>'Inc &amp; Exp'!$H$87-(G24-PV($B$25/12,360-((12*2)+$B$26),-'Inc &amp; Exp'!$H$87/12,0,))</f>
        <v>#DIV/0!</v>
      </c>
      <c r="H25" s="243" t="e">
        <f>'Inc &amp; Exp'!$H$87-(H24-PV($B$25/12,360-((12*3)+$B$26),-'Inc &amp; Exp'!$H$87/12,0,))</f>
        <v>#DIV/0!</v>
      </c>
      <c r="I25" s="243" t="e">
        <f>'Inc &amp; Exp'!$H$87-(I24-PV($B$25/12,360-((12*4)+$B$26),-'Inc &amp; Exp'!$H$87/12,0,))</f>
        <v>#DIV/0!</v>
      </c>
      <c r="J25" s="243" t="e">
        <f>'Inc &amp; Exp'!$H$87-(J24-PV($B$25/12,360-((12*5)+$B$26),-'Inc &amp; Exp'!$H$87/12,0,))</f>
        <v>#DIV/0!</v>
      </c>
      <c r="K25" s="243" t="e">
        <f>'Inc &amp; Exp'!$H$87-(K24-PV($B$25/12,360-((12*6)+$B$26),-'Inc &amp; Exp'!$H$87/12,0,))</f>
        <v>#DIV/0!</v>
      </c>
      <c r="L25" s="243" t="e">
        <f>'Inc &amp; Exp'!$H$87-(L24-PV($B$25/12,360-((12*7)+$B$26),-'Inc &amp; Exp'!$H$87/12,0,))</f>
        <v>#DIV/0!</v>
      </c>
      <c r="M25" s="243" t="e">
        <f>'Inc &amp; Exp'!$H$87-(M24-PV($B$25/12,360-((12*8)+$B$26),-'Inc &amp; Exp'!$H$87/12,0,))</f>
        <v>#DIV/0!</v>
      </c>
      <c r="N25" s="243" t="e">
        <f>'Inc &amp; Exp'!$H$87-(N24-PV($B$25/12,360-((12*9)+$B$26),-'Inc &amp; Exp'!$H$87/12,0,))</f>
        <v>#DIV/0!</v>
      </c>
      <c r="O25" s="243" t="e">
        <f>'Inc &amp; Exp'!$H$87-(O24-PV($B$25/12,360-((12*10)+$B$26),-'Inc &amp; Exp'!$H$87/12,0,))</f>
        <v>#DIV/0!</v>
      </c>
      <c r="P25" s="243" t="e">
        <f>'Inc &amp; Exp'!$H$87-(P24-PV($B$25/12,360-((12*11)+$B$26),-'Inc &amp; Exp'!$H$87/12,0,))</f>
        <v>#DIV/0!</v>
      </c>
      <c r="Q25" s="243" t="e">
        <f>'Inc &amp; Exp'!$H$87-(Q24-PV($B$25/12,360-((12*12)+$B$26),-'Inc &amp; Exp'!$H$87/12,0,))</f>
        <v>#DIV/0!</v>
      </c>
      <c r="R25" s="243" t="e">
        <f>'Inc &amp; Exp'!$H$87-(R24-PV($B$25/12,360-((12*13)+$B$26),-'Inc &amp; Exp'!$H$87/12,0,))</f>
        <v>#DIV/0!</v>
      </c>
      <c r="S25" s="243" t="e">
        <f>'Inc &amp; Exp'!$H$87-(S24-PV($B$25/12,360-((12*14)+$B$26),-'Inc &amp; Exp'!$H$87/12,0,))</f>
        <v>#DIV/0!</v>
      </c>
      <c r="T25" s="243" t="e">
        <f>'Inc &amp; Exp'!$H$87-(T24-PV($B$25/12,360-((12*15)+$B$26),-'Inc &amp; Exp'!$H$87/12,0,))</f>
        <v>#DIV/0!</v>
      </c>
      <c r="U25" s="243" t="e">
        <f>'Inc &amp; Exp'!$H$87-(U24-PV($B$25/12,360-((12*16)+$B$26),-'Inc &amp; Exp'!$H$87/12,0,))</f>
        <v>#DIV/0!</v>
      </c>
      <c r="V25" s="243" t="e">
        <f>'Inc &amp; Exp'!$H$87-(V24-PV($B$25/12,360-((12*17)+$B$26),-'Inc &amp; Exp'!$H$87/12,0,))</f>
        <v>#DIV/0!</v>
      </c>
      <c r="W25" s="243" t="e">
        <f>'Inc &amp; Exp'!$H$87-(W24-PV($B$25/12,360-((12*18)+$B$26),-'Inc &amp; Exp'!$H$87/12,0,))</f>
        <v>#DIV/0!</v>
      </c>
      <c r="X25" s="243" t="e">
        <f>'Inc &amp; Exp'!$H$87-(X24-PV($B$25/12,360-((12*19)+$B$26),-'Inc &amp; Exp'!$H$87/12,0,))</f>
        <v>#DIV/0!</v>
      </c>
      <c r="Y25" s="243" t="e">
        <f>$Z1*Y24</f>
        <v>#DIV/0!</v>
      </c>
      <c r="Z25" s="243" t="e">
        <f aca="true" t="shared" si="23" ref="Z25:AH25">$Z1*Z24</f>
        <v>#DIV/0!</v>
      </c>
      <c r="AA25" s="243" t="e">
        <f t="shared" si="23"/>
        <v>#DIV/0!</v>
      </c>
      <c r="AB25" s="243" t="e">
        <f t="shared" si="23"/>
        <v>#DIV/0!</v>
      </c>
      <c r="AC25" s="243" t="e">
        <f t="shared" si="23"/>
        <v>#DIV/0!</v>
      </c>
      <c r="AD25" s="243" t="e">
        <f t="shared" si="23"/>
        <v>#DIV/0!</v>
      </c>
      <c r="AE25" s="243" t="e">
        <f t="shared" si="23"/>
        <v>#DIV/0!</v>
      </c>
      <c r="AF25" s="243" t="e">
        <f t="shared" si="23"/>
        <v>#DIV/0!</v>
      </c>
      <c r="AG25" s="243" t="e">
        <f t="shared" si="23"/>
        <v>#DIV/0!</v>
      </c>
      <c r="AH25" s="243" t="e">
        <f t="shared" si="23"/>
        <v>#DIV/0!</v>
      </c>
      <c r="AI25" s="86"/>
      <c r="AJ25" s="86"/>
      <c r="AK25" s="50"/>
      <c r="AL25" s="50"/>
      <c r="AM25" s="50"/>
      <c r="AN25" s="50"/>
      <c r="AO25" s="50"/>
      <c r="AP25" s="50"/>
      <c r="AQ25" s="5"/>
    </row>
    <row r="26" spans="1:43" ht="12.75">
      <c r="A26" s="250" t="s">
        <v>67</v>
      </c>
      <c r="B26" s="243">
        <v>12</v>
      </c>
      <c r="C26" s="25" t="e">
        <f>-'Inc &amp; Exp'!H87</f>
        <v>#DIV/0!</v>
      </c>
      <c r="E26" s="25" t="e">
        <f>$C26/12*B26</f>
        <v>#DIV/0!</v>
      </c>
      <c r="F26" s="25" t="e">
        <f aca="true" t="shared" si="24" ref="F26:AH26">$C26</f>
        <v>#DIV/0!</v>
      </c>
      <c r="G26" s="25" t="e">
        <f t="shared" si="24"/>
        <v>#DIV/0!</v>
      </c>
      <c r="H26" s="25" t="e">
        <f t="shared" si="24"/>
        <v>#DIV/0!</v>
      </c>
      <c r="I26" s="25" t="e">
        <f t="shared" si="24"/>
        <v>#DIV/0!</v>
      </c>
      <c r="J26" s="25" t="e">
        <f t="shared" si="24"/>
        <v>#DIV/0!</v>
      </c>
      <c r="K26" s="25" t="e">
        <f t="shared" si="24"/>
        <v>#DIV/0!</v>
      </c>
      <c r="L26" s="25" t="e">
        <f t="shared" si="24"/>
        <v>#DIV/0!</v>
      </c>
      <c r="M26" s="25" t="e">
        <f t="shared" si="24"/>
        <v>#DIV/0!</v>
      </c>
      <c r="N26" s="25" t="e">
        <f t="shared" si="24"/>
        <v>#DIV/0!</v>
      </c>
      <c r="O26" s="244" t="e">
        <f t="shared" si="24"/>
        <v>#DIV/0!</v>
      </c>
      <c r="P26" s="244" t="e">
        <f t="shared" si="24"/>
        <v>#DIV/0!</v>
      </c>
      <c r="Q26" s="244" t="e">
        <f t="shared" si="24"/>
        <v>#DIV/0!</v>
      </c>
      <c r="R26" s="244" t="e">
        <f t="shared" si="24"/>
        <v>#DIV/0!</v>
      </c>
      <c r="S26" s="244" t="e">
        <f t="shared" si="24"/>
        <v>#DIV/0!</v>
      </c>
      <c r="T26" s="244" t="e">
        <f t="shared" si="24"/>
        <v>#DIV/0!</v>
      </c>
      <c r="U26" s="244" t="e">
        <f t="shared" si="24"/>
        <v>#DIV/0!</v>
      </c>
      <c r="V26" s="244" t="e">
        <f t="shared" si="24"/>
        <v>#DIV/0!</v>
      </c>
      <c r="W26" s="244" t="e">
        <f t="shared" si="24"/>
        <v>#DIV/0!</v>
      </c>
      <c r="X26" s="244" t="e">
        <f t="shared" si="24"/>
        <v>#DIV/0!</v>
      </c>
      <c r="Y26" s="244" t="e">
        <f t="shared" si="24"/>
        <v>#DIV/0!</v>
      </c>
      <c r="Z26" s="244" t="e">
        <f t="shared" si="24"/>
        <v>#DIV/0!</v>
      </c>
      <c r="AA26" s="244" t="e">
        <f t="shared" si="24"/>
        <v>#DIV/0!</v>
      </c>
      <c r="AB26" s="244" t="e">
        <f t="shared" si="24"/>
        <v>#DIV/0!</v>
      </c>
      <c r="AC26" s="244" t="e">
        <f t="shared" si="24"/>
        <v>#DIV/0!</v>
      </c>
      <c r="AD26" s="244" t="e">
        <f t="shared" si="24"/>
        <v>#DIV/0!</v>
      </c>
      <c r="AE26" s="244" t="e">
        <f t="shared" si="24"/>
        <v>#DIV/0!</v>
      </c>
      <c r="AF26" s="244" t="e">
        <f t="shared" si="24"/>
        <v>#DIV/0!</v>
      </c>
      <c r="AG26" s="244" t="e">
        <f t="shared" si="24"/>
        <v>#DIV/0!</v>
      </c>
      <c r="AH26" s="244" t="e">
        <f t="shared" si="24"/>
        <v>#DIV/0!</v>
      </c>
      <c r="AI26" s="47"/>
      <c r="AJ26" s="97"/>
      <c r="AK26" s="97"/>
      <c r="AL26" s="97"/>
      <c r="AM26" s="97"/>
      <c r="AN26" s="97"/>
      <c r="AO26" s="97"/>
      <c r="AP26" s="97"/>
      <c r="AQ26" s="97"/>
    </row>
    <row r="27" spans="1:43" ht="12.75">
      <c r="A27" s="250" t="s">
        <v>68</v>
      </c>
      <c r="B27" s="250"/>
      <c r="C27" s="25"/>
      <c r="E27" s="25" t="e">
        <f aca="true" t="shared" si="25" ref="E27:N27">SUM(E24:E26)</f>
        <v>#DIV/0!</v>
      </c>
      <c r="F27" s="25" t="e">
        <f t="shared" si="25"/>
        <v>#DIV/0!</v>
      </c>
      <c r="G27" s="25" t="e">
        <f t="shared" si="25"/>
        <v>#DIV/0!</v>
      </c>
      <c r="H27" s="25" t="e">
        <f t="shared" si="25"/>
        <v>#DIV/0!</v>
      </c>
      <c r="I27" s="25" t="e">
        <f t="shared" si="25"/>
        <v>#DIV/0!</v>
      </c>
      <c r="J27" s="25" t="e">
        <f t="shared" si="25"/>
        <v>#DIV/0!</v>
      </c>
      <c r="K27" s="25" t="e">
        <f t="shared" si="25"/>
        <v>#DIV/0!</v>
      </c>
      <c r="L27" s="25" t="e">
        <f t="shared" si="25"/>
        <v>#DIV/0!</v>
      </c>
      <c r="M27" s="25" t="e">
        <f t="shared" si="25"/>
        <v>#DIV/0!</v>
      </c>
      <c r="N27" s="25" t="e">
        <f t="shared" si="25"/>
        <v>#DIV/0!</v>
      </c>
      <c r="O27" s="25" t="e">
        <f aca="true" t="shared" si="26" ref="O27:X27">SUM(O24:O26)</f>
        <v>#DIV/0!</v>
      </c>
      <c r="P27" s="25" t="e">
        <f t="shared" si="26"/>
        <v>#DIV/0!</v>
      </c>
      <c r="Q27" s="25" t="e">
        <f t="shared" si="26"/>
        <v>#DIV/0!</v>
      </c>
      <c r="R27" s="25" t="e">
        <f t="shared" si="26"/>
        <v>#DIV/0!</v>
      </c>
      <c r="S27" s="25" t="e">
        <f t="shared" si="26"/>
        <v>#DIV/0!</v>
      </c>
      <c r="T27" s="25" t="e">
        <f t="shared" si="26"/>
        <v>#DIV/0!</v>
      </c>
      <c r="U27" s="25" t="e">
        <f t="shared" si="26"/>
        <v>#DIV/0!</v>
      </c>
      <c r="V27" s="25" t="e">
        <f t="shared" si="26"/>
        <v>#DIV/0!</v>
      </c>
      <c r="W27" s="25" t="e">
        <f t="shared" si="26"/>
        <v>#DIV/0!</v>
      </c>
      <c r="X27" s="25" t="e">
        <f t="shared" si="26"/>
        <v>#DIV/0!</v>
      </c>
      <c r="Y27" s="25" t="e">
        <f aca="true" t="shared" si="27" ref="Y27:AG27">SUM(Y24:Y26)</f>
        <v>#DIV/0!</v>
      </c>
      <c r="Z27" s="25" t="e">
        <f t="shared" si="27"/>
        <v>#DIV/0!</v>
      </c>
      <c r="AA27" s="25" t="e">
        <f t="shared" si="27"/>
        <v>#DIV/0!</v>
      </c>
      <c r="AB27" s="25" t="e">
        <f t="shared" si="27"/>
        <v>#DIV/0!</v>
      </c>
      <c r="AC27" s="25" t="e">
        <f t="shared" si="27"/>
        <v>#DIV/0!</v>
      </c>
      <c r="AD27" s="25" t="e">
        <f t="shared" si="27"/>
        <v>#DIV/0!</v>
      </c>
      <c r="AE27" s="25" t="e">
        <f t="shared" si="27"/>
        <v>#DIV/0!</v>
      </c>
      <c r="AF27" s="25" t="e">
        <f t="shared" si="27"/>
        <v>#DIV/0!</v>
      </c>
      <c r="AG27" s="25" t="e">
        <f t="shared" si="27"/>
        <v>#DIV/0!</v>
      </c>
      <c r="AH27" s="25">
        <v>0</v>
      </c>
      <c r="AI27" s="50"/>
      <c r="AJ27" s="50"/>
      <c r="AK27" s="50"/>
      <c r="AL27" s="50"/>
      <c r="AM27" s="50"/>
      <c r="AN27" s="50"/>
      <c r="AO27" s="50"/>
      <c r="AP27" s="50"/>
      <c r="AQ27" s="50"/>
    </row>
    <row r="28" spans="2:43" ht="12.75">
      <c r="B28" s="119"/>
      <c r="C28" s="7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59" ht="12.75">
      <c r="A29" s="272" t="s">
        <v>115</v>
      </c>
      <c r="B29" s="250"/>
      <c r="C29" s="25" t="e">
        <f>C21+C26</f>
        <v>#DIV/0!</v>
      </c>
      <c r="E29" s="25" t="e">
        <f>E21+D21+E26</f>
        <v>#DIV/0!</v>
      </c>
      <c r="F29" s="25" t="e">
        <f aca="true" t="shared" si="28" ref="F29:AH29">F21+F26</f>
        <v>#DIV/0!</v>
      </c>
      <c r="G29" s="25" t="e">
        <f t="shared" si="28"/>
        <v>#DIV/0!</v>
      </c>
      <c r="H29" s="25" t="e">
        <f t="shared" si="28"/>
        <v>#DIV/0!</v>
      </c>
      <c r="I29" s="25" t="e">
        <f t="shared" si="28"/>
        <v>#DIV/0!</v>
      </c>
      <c r="J29" s="25" t="e">
        <f t="shared" si="28"/>
        <v>#DIV/0!</v>
      </c>
      <c r="K29" s="25" t="e">
        <f t="shared" si="28"/>
        <v>#DIV/0!</v>
      </c>
      <c r="L29" s="25" t="e">
        <f t="shared" si="28"/>
        <v>#DIV/0!</v>
      </c>
      <c r="M29" s="25" t="e">
        <f t="shared" si="28"/>
        <v>#DIV/0!</v>
      </c>
      <c r="N29" s="25" t="e">
        <f t="shared" si="28"/>
        <v>#DIV/0!</v>
      </c>
      <c r="O29" s="25" t="e">
        <f t="shared" si="28"/>
        <v>#DIV/0!</v>
      </c>
      <c r="P29" s="25" t="e">
        <f t="shared" si="28"/>
        <v>#DIV/0!</v>
      </c>
      <c r="Q29" s="25" t="e">
        <f t="shared" si="28"/>
        <v>#DIV/0!</v>
      </c>
      <c r="R29" s="25" t="e">
        <f t="shared" si="28"/>
        <v>#DIV/0!</v>
      </c>
      <c r="S29" s="25" t="e">
        <f t="shared" si="28"/>
        <v>#DIV/0!</v>
      </c>
      <c r="T29" s="25" t="e">
        <f t="shared" si="28"/>
        <v>#DIV/0!</v>
      </c>
      <c r="U29" s="25" t="e">
        <f t="shared" si="28"/>
        <v>#DIV/0!</v>
      </c>
      <c r="V29" s="25" t="e">
        <f t="shared" si="28"/>
        <v>#DIV/0!</v>
      </c>
      <c r="W29" s="25" t="e">
        <f t="shared" si="28"/>
        <v>#DIV/0!</v>
      </c>
      <c r="X29" s="25" t="e">
        <f t="shared" si="28"/>
        <v>#DIV/0!</v>
      </c>
      <c r="Y29" s="25" t="e">
        <f t="shared" si="28"/>
        <v>#DIV/0!</v>
      </c>
      <c r="Z29" s="25" t="e">
        <f t="shared" si="28"/>
        <v>#DIV/0!</v>
      </c>
      <c r="AA29" s="25" t="e">
        <f t="shared" si="28"/>
        <v>#DIV/0!</v>
      </c>
      <c r="AB29" s="25" t="e">
        <f t="shared" si="28"/>
        <v>#DIV/0!</v>
      </c>
      <c r="AC29" s="25" t="e">
        <f>AC21+AC26</f>
        <v>#DIV/0!</v>
      </c>
      <c r="AD29" s="25" t="e">
        <f t="shared" si="28"/>
        <v>#DIV/0!</v>
      </c>
      <c r="AE29" s="25" t="e">
        <f t="shared" si="28"/>
        <v>#DIV/0!</v>
      </c>
      <c r="AF29" s="25" t="e">
        <f t="shared" si="28"/>
        <v>#DIV/0!</v>
      </c>
      <c r="AG29" s="25" t="e">
        <f t="shared" si="28"/>
        <v>#DIV/0!</v>
      </c>
      <c r="AH29" s="25" t="e">
        <f t="shared" si="28"/>
        <v>#DIV/0!</v>
      </c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43" ht="12.75">
      <c r="A30" s="245" t="s">
        <v>114</v>
      </c>
      <c r="B30" s="245"/>
      <c r="C30" s="245" t="e">
        <f>-C21/C26</f>
        <v>#DIV/0!</v>
      </c>
      <c r="E30" s="245" t="e">
        <f>-E21/E26</f>
        <v>#DIV/0!</v>
      </c>
      <c r="F30" s="245" t="e">
        <f>-F21/F26</f>
        <v>#DIV/0!</v>
      </c>
      <c r="G30" s="245" t="e">
        <f aca="true" t="shared" si="29" ref="G30:AH30">-G21/G26</f>
        <v>#DIV/0!</v>
      </c>
      <c r="H30" s="245" t="e">
        <f t="shared" si="29"/>
        <v>#DIV/0!</v>
      </c>
      <c r="I30" s="245" t="e">
        <f t="shared" si="29"/>
        <v>#DIV/0!</v>
      </c>
      <c r="J30" s="245" t="e">
        <f t="shared" si="29"/>
        <v>#DIV/0!</v>
      </c>
      <c r="K30" s="245" t="e">
        <f t="shared" si="29"/>
        <v>#DIV/0!</v>
      </c>
      <c r="L30" s="245" t="e">
        <f t="shared" si="29"/>
        <v>#DIV/0!</v>
      </c>
      <c r="M30" s="245" t="e">
        <f t="shared" si="29"/>
        <v>#DIV/0!</v>
      </c>
      <c r="N30" s="245" t="e">
        <f t="shared" si="29"/>
        <v>#DIV/0!</v>
      </c>
      <c r="O30" s="245" t="e">
        <f t="shared" si="29"/>
        <v>#DIV/0!</v>
      </c>
      <c r="P30" s="245" t="e">
        <f t="shared" si="29"/>
        <v>#DIV/0!</v>
      </c>
      <c r="Q30" s="245" t="e">
        <f t="shared" si="29"/>
        <v>#DIV/0!</v>
      </c>
      <c r="R30" s="245" t="e">
        <f t="shared" si="29"/>
        <v>#DIV/0!</v>
      </c>
      <c r="S30" s="245" t="e">
        <f t="shared" si="29"/>
        <v>#DIV/0!</v>
      </c>
      <c r="T30" s="245" t="e">
        <f t="shared" si="29"/>
        <v>#DIV/0!</v>
      </c>
      <c r="U30" s="245" t="e">
        <f t="shared" si="29"/>
        <v>#DIV/0!</v>
      </c>
      <c r="V30" s="245" t="e">
        <f t="shared" si="29"/>
        <v>#DIV/0!</v>
      </c>
      <c r="W30" s="245" t="e">
        <f t="shared" si="29"/>
        <v>#DIV/0!</v>
      </c>
      <c r="X30" s="245" t="e">
        <f t="shared" si="29"/>
        <v>#DIV/0!</v>
      </c>
      <c r="Y30" s="245" t="e">
        <f t="shared" si="29"/>
        <v>#DIV/0!</v>
      </c>
      <c r="Z30" s="245" t="e">
        <f t="shared" si="29"/>
        <v>#DIV/0!</v>
      </c>
      <c r="AA30" s="245" t="e">
        <f t="shared" si="29"/>
        <v>#DIV/0!</v>
      </c>
      <c r="AB30" s="245" t="e">
        <f t="shared" si="29"/>
        <v>#DIV/0!</v>
      </c>
      <c r="AC30" s="245" t="e">
        <f t="shared" si="29"/>
        <v>#DIV/0!</v>
      </c>
      <c r="AD30" s="245" t="e">
        <f t="shared" si="29"/>
        <v>#DIV/0!</v>
      </c>
      <c r="AE30" s="245" t="e">
        <f t="shared" si="29"/>
        <v>#DIV/0!</v>
      </c>
      <c r="AF30" s="245" t="e">
        <f t="shared" si="29"/>
        <v>#DIV/0!</v>
      </c>
      <c r="AG30" s="245" t="e">
        <f t="shared" si="29"/>
        <v>#DIV/0!</v>
      </c>
      <c r="AH30" s="245" t="e">
        <f t="shared" si="29"/>
        <v>#DIV/0!</v>
      </c>
      <c r="AI30" s="93"/>
      <c r="AJ30" s="50"/>
      <c r="AK30" s="50"/>
      <c r="AL30" s="50"/>
      <c r="AM30" s="50"/>
      <c r="AN30" s="50"/>
      <c r="AO30" s="50"/>
      <c r="AP30" s="50"/>
      <c r="AQ30" s="50"/>
    </row>
    <row r="31" spans="3:43" ht="12.75">
      <c r="C31" s="7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43" ht="15.75" hidden="1">
      <c r="A32" s="226"/>
      <c r="B32" s="7"/>
      <c r="C32" s="69"/>
      <c r="E32" s="24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50"/>
      <c r="AJ32" s="50"/>
      <c r="AK32" s="50"/>
      <c r="AL32" s="50"/>
      <c r="AM32" s="50"/>
      <c r="AN32" s="50"/>
      <c r="AO32" s="50"/>
      <c r="AP32" s="50"/>
      <c r="AQ32" s="50"/>
    </row>
    <row r="33" spans="3:43" ht="12.75" hidden="1">
      <c r="C33" s="70"/>
      <c r="D33" s="5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 t="s">
        <v>109</v>
      </c>
      <c r="Z33" s="25"/>
      <c r="AA33" s="25"/>
      <c r="AB33" s="25"/>
      <c r="AC33" s="25"/>
      <c r="AD33" s="25"/>
      <c r="AE33" s="25"/>
      <c r="AF33" s="25"/>
      <c r="AG33" s="25"/>
      <c r="AH33" s="25"/>
      <c r="AI33" s="50"/>
      <c r="AJ33" s="50"/>
      <c r="AK33" s="50"/>
      <c r="AL33" s="50"/>
      <c r="AM33" s="50"/>
      <c r="AN33" s="50"/>
      <c r="AO33" s="50"/>
      <c r="AP33" s="50"/>
      <c r="AQ33" s="5"/>
    </row>
    <row r="34" spans="1:43" ht="12.75" hidden="1">
      <c r="A34" s="7" t="s">
        <v>101</v>
      </c>
      <c r="C34" s="70"/>
      <c r="D34" s="5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>
        <v>1333993</v>
      </c>
      <c r="Z34" s="25"/>
      <c r="AA34" s="25"/>
      <c r="AB34" s="25"/>
      <c r="AC34" s="25"/>
      <c r="AD34" s="25"/>
      <c r="AE34" s="25"/>
      <c r="AF34" s="25"/>
      <c r="AG34" s="25"/>
      <c r="AH34" s="25"/>
      <c r="AI34" s="50"/>
      <c r="AJ34" s="50"/>
      <c r="AK34" s="50"/>
      <c r="AL34" s="50"/>
      <c r="AM34" s="50"/>
      <c r="AN34" s="50"/>
      <c r="AO34" s="50"/>
      <c r="AP34" s="50"/>
      <c r="AQ34" s="5"/>
    </row>
    <row r="35" spans="1:59" ht="12.75" hidden="1">
      <c r="A35" s="8" t="s">
        <v>69</v>
      </c>
      <c r="B35" s="49">
        <v>0.03</v>
      </c>
      <c r="C35" s="70"/>
      <c r="D35" s="50">
        <f>$C$36*(1+$B$36)*(0.25)</f>
        <v>0</v>
      </c>
      <c r="E35" s="25">
        <f>C35*(1.03*1.03)</f>
        <v>0</v>
      </c>
      <c r="F35" s="25">
        <f aca="true" t="shared" si="30" ref="F35:R35">E35*(1+$B$35)</f>
        <v>0</v>
      </c>
      <c r="G35" s="25">
        <f t="shared" si="30"/>
        <v>0</v>
      </c>
      <c r="H35" s="25">
        <f t="shared" si="30"/>
        <v>0</v>
      </c>
      <c r="I35" s="25">
        <f t="shared" si="30"/>
        <v>0</v>
      </c>
      <c r="J35" s="25">
        <f t="shared" si="30"/>
        <v>0</v>
      </c>
      <c r="K35" s="25">
        <f t="shared" si="30"/>
        <v>0</v>
      </c>
      <c r="L35" s="25">
        <f t="shared" si="30"/>
        <v>0</v>
      </c>
      <c r="M35" s="25">
        <f t="shared" si="30"/>
        <v>0</v>
      </c>
      <c r="N35" s="25">
        <f t="shared" si="30"/>
        <v>0</v>
      </c>
      <c r="O35" s="25">
        <f t="shared" si="30"/>
        <v>0</v>
      </c>
      <c r="P35" s="25">
        <f t="shared" si="30"/>
        <v>0</v>
      </c>
      <c r="Q35" s="25">
        <f t="shared" si="30"/>
        <v>0</v>
      </c>
      <c r="R35" s="25">
        <f t="shared" si="30"/>
        <v>0</v>
      </c>
      <c r="S35" s="25">
        <f>R35*(1+$B$35)*(0.75)</f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60" ht="12.75" hidden="1">
      <c r="A36" s="8" t="s">
        <v>83</v>
      </c>
      <c r="B36" s="83">
        <v>0.03</v>
      </c>
      <c r="C36" s="70"/>
      <c r="D36" s="50"/>
      <c r="E36" s="25">
        <f>C36*0.25</f>
        <v>0</v>
      </c>
      <c r="F36" s="25">
        <f>C36*(1+$B$36)</f>
        <v>0</v>
      </c>
      <c r="G36" s="25">
        <f aca="true" t="shared" si="31" ref="G36:AH36">F36*(1+$B$36)</f>
        <v>0</v>
      </c>
      <c r="H36" s="25">
        <f t="shared" si="31"/>
        <v>0</v>
      </c>
      <c r="I36" s="25">
        <f t="shared" si="31"/>
        <v>0</v>
      </c>
      <c r="J36" s="25">
        <f t="shared" si="31"/>
        <v>0</v>
      </c>
      <c r="K36" s="25">
        <f t="shared" si="31"/>
        <v>0</v>
      </c>
      <c r="L36" s="25">
        <f t="shared" si="31"/>
        <v>0</v>
      </c>
      <c r="M36" s="25">
        <f t="shared" si="31"/>
        <v>0</v>
      </c>
      <c r="N36" s="25">
        <f t="shared" si="31"/>
        <v>0</v>
      </c>
      <c r="O36" s="25">
        <f t="shared" si="31"/>
        <v>0</v>
      </c>
      <c r="P36" s="25">
        <f t="shared" si="31"/>
        <v>0</v>
      </c>
      <c r="Q36" s="25">
        <f t="shared" si="31"/>
        <v>0</v>
      </c>
      <c r="R36" s="25">
        <f t="shared" si="31"/>
        <v>0</v>
      </c>
      <c r="S36" s="25">
        <f t="shared" si="31"/>
        <v>0</v>
      </c>
      <c r="T36" s="25">
        <f t="shared" si="31"/>
        <v>0</v>
      </c>
      <c r="U36" s="25">
        <f t="shared" si="31"/>
        <v>0</v>
      </c>
      <c r="V36" s="25">
        <f t="shared" si="31"/>
        <v>0</v>
      </c>
      <c r="W36" s="25">
        <f t="shared" si="31"/>
        <v>0</v>
      </c>
      <c r="X36" s="25">
        <f t="shared" si="31"/>
        <v>0</v>
      </c>
      <c r="Y36" s="25">
        <f t="shared" si="31"/>
        <v>0</v>
      </c>
      <c r="Z36" s="25">
        <f t="shared" si="31"/>
        <v>0</v>
      </c>
      <c r="AA36" s="25">
        <f t="shared" si="31"/>
        <v>0</v>
      </c>
      <c r="AB36" s="25">
        <f t="shared" si="31"/>
        <v>0</v>
      </c>
      <c r="AC36" s="25">
        <f t="shared" si="31"/>
        <v>0</v>
      </c>
      <c r="AD36" s="25">
        <f t="shared" si="31"/>
        <v>0</v>
      </c>
      <c r="AE36" s="25">
        <f t="shared" si="31"/>
        <v>0</v>
      </c>
      <c r="AF36" s="25">
        <f t="shared" si="31"/>
        <v>0</v>
      </c>
      <c r="AG36" s="25">
        <f t="shared" si="31"/>
        <v>0</v>
      </c>
      <c r="AH36" s="25">
        <f t="shared" si="31"/>
        <v>0</v>
      </c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</row>
    <row r="37" spans="1:60" ht="12.75" hidden="1">
      <c r="A37" s="8" t="s">
        <v>111</v>
      </c>
      <c r="B37" s="83">
        <v>0.03</v>
      </c>
      <c r="C37" s="70"/>
      <c r="D37" s="50"/>
      <c r="E37" s="25">
        <f>C37*0.25</f>
        <v>0</v>
      </c>
      <c r="F37" s="25">
        <f>C37*(1+$B$36)</f>
        <v>0</v>
      </c>
      <c r="G37" s="25">
        <f aca="true" t="shared" si="32" ref="G37:AH37">F37*(1+$B$36)</f>
        <v>0</v>
      </c>
      <c r="H37" s="25">
        <f t="shared" si="32"/>
        <v>0</v>
      </c>
      <c r="I37" s="25">
        <f t="shared" si="32"/>
        <v>0</v>
      </c>
      <c r="J37" s="25">
        <f t="shared" si="32"/>
        <v>0</v>
      </c>
      <c r="K37" s="25">
        <f t="shared" si="32"/>
        <v>0</v>
      </c>
      <c r="L37" s="25">
        <f t="shared" si="32"/>
        <v>0</v>
      </c>
      <c r="M37" s="25">
        <f t="shared" si="32"/>
        <v>0</v>
      </c>
      <c r="N37" s="25">
        <f t="shared" si="32"/>
        <v>0</v>
      </c>
      <c r="O37" s="25">
        <f t="shared" si="32"/>
        <v>0</v>
      </c>
      <c r="P37" s="25">
        <f t="shared" si="32"/>
        <v>0</v>
      </c>
      <c r="Q37" s="25">
        <f t="shared" si="32"/>
        <v>0</v>
      </c>
      <c r="R37" s="25">
        <f t="shared" si="32"/>
        <v>0</v>
      </c>
      <c r="S37" s="25">
        <f t="shared" si="32"/>
        <v>0</v>
      </c>
      <c r="T37" s="25">
        <f t="shared" si="32"/>
        <v>0</v>
      </c>
      <c r="U37" s="25">
        <f t="shared" si="32"/>
        <v>0</v>
      </c>
      <c r="V37" s="25">
        <f t="shared" si="32"/>
        <v>0</v>
      </c>
      <c r="W37" s="25">
        <f t="shared" si="32"/>
        <v>0</v>
      </c>
      <c r="X37" s="25">
        <f t="shared" si="32"/>
        <v>0</v>
      </c>
      <c r="Y37" s="25">
        <f t="shared" si="32"/>
        <v>0</v>
      </c>
      <c r="Z37" s="25">
        <f t="shared" si="32"/>
        <v>0</v>
      </c>
      <c r="AA37" s="25">
        <f t="shared" si="32"/>
        <v>0</v>
      </c>
      <c r="AB37" s="25">
        <f t="shared" si="32"/>
        <v>0</v>
      </c>
      <c r="AC37" s="25">
        <f t="shared" si="32"/>
        <v>0</v>
      </c>
      <c r="AD37" s="25">
        <f t="shared" si="32"/>
        <v>0</v>
      </c>
      <c r="AE37" s="25">
        <f t="shared" si="32"/>
        <v>0</v>
      </c>
      <c r="AF37" s="25">
        <f t="shared" si="32"/>
        <v>0</v>
      </c>
      <c r="AG37" s="25">
        <f t="shared" si="32"/>
        <v>0</v>
      </c>
      <c r="AH37" s="25">
        <f t="shared" si="32"/>
        <v>0</v>
      </c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</row>
    <row r="38" spans="1:60" ht="12.75" hidden="1">
      <c r="A38" s="8" t="s">
        <v>70</v>
      </c>
      <c r="B38" s="83"/>
      <c r="C38" s="70"/>
      <c r="D38" s="97">
        <f>SUM(D35:D37)</f>
        <v>0</v>
      </c>
      <c r="E38" s="25">
        <f>SUM(E35:E37)</f>
        <v>0</v>
      </c>
      <c r="F38" s="25">
        <f aca="true" t="shared" si="33" ref="F38:AH38">SUM(F35:F37)</f>
        <v>0</v>
      </c>
      <c r="G38" s="25">
        <f t="shared" si="33"/>
        <v>0</v>
      </c>
      <c r="H38" s="25">
        <f t="shared" si="33"/>
        <v>0</v>
      </c>
      <c r="I38" s="25">
        <f t="shared" si="33"/>
        <v>0</v>
      </c>
      <c r="J38" s="25">
        <f t="shared" si="33"/>
        <v>0</v>
      </c>
      <c r="K38" s="25">
        <f t="shared" si="33"/>
        <v>0</v>
      </c>
      <c r="L38" s="25">
        <f t="shared" si="33"/>
        <v>0</v>
      </c>
      <c r="M38" s="25">
        <f t="shared" si="33"/>
        <v>0</v>
      </c>
      <c r="N38" s="25">
        <f t="shared" si="33"/>
        <v>0</v>
      </c>
      <c r="O38" s="25">
        <f t="shared" si="33"/>
        <v>0</v>
      </c>
      <c r="P38" s="25">
        <f t="shared" si="33"/>
        <v>0</v>
      </c>
      <c r="Q38" s="25">
        <f t="shared" si="33"/>
        <v>0</v>
      </c>
      <c r="R38" s="25">
        <f t="shared" si="33"/>
        <v>0</v>
      </c>
      <c r="S38" s="25">
        <f t="shared" si="33"/>
        <v>0</v>
      </c>
      <c r="T38" s="25">
        <f t="shared" si="33"/>
        <v>0</v>
      </c>
      <c r="U38" s="25">
        <f t="shared" si="33"/>
        <v>0</v>
      </c>
      <c r="V38" s="25">
        <f t="shared" si="33"/>
        <v>0</v>
      </c>
      <c r="W38" s="25">
        <f t="shared" si="33"/>
        <v>0</v>
      </c>
      <c r="X38" s="25">
        <f t="shared" si="33"/>
        <v>0</v>
      </c>
      <c r="Y38" s="25">
        <f t="shared" si="33"/>
        <v>0</v>
      </c>
      <c r="Z38" s="25">
        <f t="shared" si="33"/>
        <v>0</v>
      </c>
      <c r="AA38" s="25">
        <f t="shared" si="33"/>
        <v>0</v>
      </c>
      <c r="AB38" s="25">
        <f t="shared" si="33"/>
        <v>0</v>
      </c>
      <c r="AC38" s="25">
        <f t="shared" si="33"/>
        <v>0</v>
      </c>
      <c r="AD38" s="25">
        <f t="shared" si="33"/>
        <v>0</v>
      </c>
      <c r="AE38" s="25">
        <f t="shared" si="33"/>
        <v>0</v>
      </c>
      <c r="AF38" s="25">
        <f t="shared" si="33"/>
        <v>0</v>
      </c>
      <c r="AG38" s="25">
        <f t="shared" si="33"/>
        <v>0</v>
      </c>
      <c r="AH38" s="25">
        <f t="shared" si="33"/>
        <v>0</v>
      </c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50"/>
    </row>
    <row r="39" spans="3:43" ht="12.75" hidden="1">
      <c r="C39" s="70"/>
      <c r="D39" s="5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50"/>
      <c r="AJ39" s="50"/>
      <c r="AK39" s="50"/>
      <c r="AL39" s="50"/>
      <c r="AM39" s="50"/>
      <c r="AN39" s="50"/>
      <c r="AO39" s="50"/>
      <c r="AP39" s="50"/>
      <c r="AQ39" s="5"/>
    </row>
    <row r="40" spans="1:59" ht="12.75" hidden="1">
      <c r="A40" s="7" t="s">
        <v>112</v>
      </c>
      <c r="B40" s="7"/>
      <c r="C40" s="162" t="e">
        <f>C21+C26+#REF!</f>
        <v>#DIV/0!</v>
      </c>
      <c r="D40" s="158"/>
      <c r="E40" s="223" t="e">
        <f>E29-E32+E38+D38</f>
        <v>#DIV/0!</v>
      </c>
      <c r="F40" s="223" t="e">
        <f aca="true" t="shared" si="34" ref="F40:AH40">F21+F26+F38</f>
        <v>#DIV/0!</v>
      </c>
      <c r="G40" s="223" t="e">
        <f t="shared" si="34"/>
        <v>#DIV/0!</v>
      </c>
      <c r="H40" s="223" t="e">
        <f t="shared" si="34"/>
        <v>#DIV/0!</v>
      </c>
      <c r="I40" s="223" t="e">
        <f t="shared" si="34"/>
        <v>#DIV/0!</v>
      </c>
      <c r="J40" s="223" t="e">
        <f t="shared" si="34"/>
        <v>#DIV/0!</v>
      </c>
      <c r="K40" s="223" t="e">
        <f t="shared" si="34"/>
        <v>#DIV/0!</v>
      </c>
      <c r="L40" s="223" t="e">
        <f t="shared" si="34"/>
        <v>#DIV/0!</v>
      </c>
      <c r="M40" s="223" t="e">
        <f t="shared" si="34"/>
        <v>#DIV/0!</v>
      </c>
      <c r="N40" s="223" t="e">
        <f t="shared" si="34"/>
        <v>#DIV/0!</v>
      </c>
      <c r="O40" s="223" t="e">
        <f t="shared" si="34"/>
        <v>#DIV/0!</v>
      </c>
      <c r="P40" s="223" t="e">
        <f t="shared" si="34"/>
        <v>#DIV/0!</v>
      </c>
      <c r="Q40" s="223" t="e">
        <f t="shared" si="34"/>
        <v>#DIV/0!</v>
      </c>
      <c r="R40" s="223" t="e">
        <f t="shared" si="34"/>
        <v>#DIV/0!</v>
      </c>
      <c r="S40" s="223" t="e">
        <f t="shared" si="34"/>
        <v>#DIV/0!</v>
      </c>
      <c r="T40" s="223" t="e">
        <f t="shared" si="34"/>
        <v>#DIV/0!</v>
      </c>
      <c r="U40" s="223" t="e">
        <f t="shared" si="34"/>
        <v>#DIV/0!</v>
      </c>
      <c r="V40" s="223" t="e">
        <f t="shared" si="34"/>
        <v>#DIV/0!</v>
      </c>
      <c r="W40" s="223" t="e">
        <f t="shared" si="34"/>
        <v>#DIV/0!</v>
      </c>
      <c r="X40" s="223" t="e">
        <f t="shared" si="34"/>
        <v>#DIV/0!</v>
      </c>
      <c r="Y40" s="223" t="e">
        <f t="shared" si="34"/>
        <v>#DIV/0!</v>
      </c>
      <c r="Z40" s="223" t="e">
        <f t="shared" si="34"/>
        <v>#DIV/0!</v>
      </c>
      <c r="AA40" s="223" t="e">
        <f t="shared" si="34"/>
        <v>#DIV/0!</v>
      </c>
      <c r="AB40" s="223" t="e">
        <f t="shared" si="34"/>
        <v>#DIV/0!</v>
      </c>
      <c r="AC40" s="223" t="e">
        <f t="shared" si="34"/>
        <v>#DIV/0!</v>
      </c>
      <c r="AD40" s="223" t="e">
        <f t="shared" si="34"/>
        <v>#DIV/0!</v>
      </c>
      <c r="AE40" s="223" t="e">
        <f t="shared" si="34"/>
        <v>#DIV/0!</v>
      </c>
      <c r="AF40" s="223" t="e">
        <f t="shared" si="34"/>
        <v>#DIV/0!</v>
      </c>
      <c r="AG40" s="223" t="e">
        <f t="shared" si="34"/>
        <v>#DIV/0!</v>
      </c>
      <c r="AH40" s="223" t="e">
        <f t="shared" si="34"/>
        <v>#DIV/0!</v>
      </c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</row>
    <row r="41" spans="1:59" ht="12.75" hidden="1">
      <c r="A41" s="93" t="s">
        <v>113</v>
      </c>
      <c r="B41" s="93"/>
      <c r="C41" s="223" t="e">
        <f>C40/8</f>
        <v>#DIV/0!</v>
      </c>
      <c r="E41" s="223" t="e">
        <f aca="true" t="shared" si="35" ref="E41:AH41">E40/8</f>
        <v>#DIV/0!</v>
      </c>
      <c r="F41" s="223" t="e">
        <f t="shared" si="35"/>
        <v>#DIV/0!</v>
      </c>
      <c r="G41" s="223" t="e">
        <f t="shared" si="35"/>
        <v>#DIV/0!</v>
      </c>
      <c r="H41" s="223" t="e">
        <f t="shared" si="35"/>
        <v>#DIV/0!</v>
      </c>
      <c r="I41" s="223" t="e">
        <f t="shared" si="35"/>
        <v>#DIV/0!</v>
      </c>
      <c r="J41" s="223" t="e">
        <f t="shared" si="35"/>
        <v>#DIV/0!</v>
      </c>
      <c r="K41" s="223" t="e">
        <f t="shared" si="35"/>
        <v>#DIV/0!</v>
      </c>
      <c r="L41" s="223" t="e">
        <f t="shared" si="35"/>
        <v>#DIV/0!</v>
      </c>
      <c r="M41" s="223" t="e">
        <f t="shared" si="35"/>
        <v>#DIV/0!</v>
      </c>
      <c r="N41" s="223" t="e">
        <f t="shared" si="35"/>
        <v>#DIV/0!</v>
      </c>
      <c r="O41" s="223" t="e">
        <f t="shared" si="35"/>
        <v>#DIV/0!</v>
      </c>
      <c r="P41" s="223" t="e">
        <f t="shared" si="35"/>
        <v>#DIV/0!</v>
      </c>
      <c r="Q41" s="223" t="e">
        <f t="shared" si="35"/>
        <v>#DIV/0!</v>
      </c>
      <c r="R41" s="223" t="e">
        <f t="shared" si="35"/>
        <v>#DIV/0!</v>
      </c>
      <c r="S41" s="223" t="e">
        <f t="shared" si="35"/>
        <v>#DIV/0!</v>
      </c>
      <c r="T41" s="223" t="e">
        <f t="shared" si="35"/>
        <v>#DIV/0!</v>
      </c>
      <c r="U41" s="223" t="e">
        <f t="shared" si="35"/>
        <v>#DIV/0!</v>
      </c>
      <c r="V41" s="223" t="e">
        <f t="shared" si="35"/>
        <v>#DIV/0!</v>
      </c>
      <c r="W41" s="223" t="e">
        <f t="shared" si="35"/>
        <v>#DIV/0!</v>
      </c>
      <c r="X41" s="223" t="e">
        <f t="shared" si="35"/>
        <v>#DIV/0!</v>
      </c>
      <c r="Y41" s="223" t="e">
        <f t="shared" si="35"/>
        <v>#DIV/0!</v>
      </c>
      <c r="Z41" s="223" t="e">
        <f t="shared" si="35"/>
        <v>#DIV/0!</v>
      </c>
      <c r="AA41" s="223" t="e">
        <f t="shared" si="35"/>
        <v>#DIV/0!</v>
      </c>
      <c r="AB41" s="223" t="e">
        <f t="shared" si="35"/>
        <v>#DIV/0!</v>
      </c>
      <c r="AC41" s="223" t="e">
        <f t="shared" si="35"/>
        <v>#DIV/0!</v>
      </c>
      <c r="AD41" s="223" t="e">
        <f t="shared" si="35"/>
        <v>#DIV/0!</v>
      </c>
      <c r="AE41" s="223" t="e">
        <f t="shared" si="35"/>
        <v>#DIV/0!</v>
      </c>
      <c r="AF41" s="223" t="e">
        <f t="shared" si="35"/>
        <v>#DIV/0!</v>
      </c>
      <c r="AG41" s="223" t="e">
        <f t="shared" si="35"/>
        <v>#DIV/0!</v>
      </c>
      <c r="AH41" s="223" t="e">
        <f t="shared" si="35"/>
        <v>#DIV/0!</v>
      </c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</row>
    <row r="42" spans="1:59" ht="12.75" hidden="1">
      <c r="A42" s="93"/>
      <c r="B42" s="93"/>
      <c r="C42" s="9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</row>
    <row r="43" spans="1:59" ht="15" hidden="1">
      <c r="A43" s="212"/>
      <c r="B43" s="46"/>
      <c r="C43" s="84"/>
      <c r="E43" s="247"/>
      <c r="F43" s="247"/>
      <c r="G43" s="247"/>
      <c r="H43" s="247"/>
      <c r="I43" s="247"/>
      <c r="J43" s="247"/>
      <c r="K43" s="382">
        <f>10547/356547</f>
        <v>0.02958095286175455</v>
      </c>
      <c r="L43" s="247"/>
      <c r="M43" s="247"/>
      <c r="N43" s="247"/>
      <c r="O43" s="247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</row>
    <row r="44" spans="1:59" ht="12.75">
      <c r="A44" s="270"/>
      <c r="B44" s="266"/>
      <c r="C44" s="66"/>
      <c r="D44" s="46"/>
      <c r="E44" s="26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</row>
    <row r="45" spans="1:59" ht="12.75">
      <c r="A45" s="250"/>
      <c r="B45" s="250"/>
      <c r="C45" s="243"/>
      <c r="D45" s="250"/>
      <c r="E45" s="243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</row>
    <row r="46" spans="1:59" ht="12.75">
      <c r="A46" s="250"/>
      <c r="B46" s="119"/>
      <c r="C46" s="19"/>
      <c r="D46" s="250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</row>
    <row r="47" spans="1:59" ht="12.75">
      <c r="A47" s="250"/>
      <c r="B47" s="119"/>
      <c r="C47" s="19"/>
      <c r="D47" s="250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</row>
    <row r="48" spans="1:59" ht="12.75">
      <c r="A48" s="250"/>
      <c r="B48" s="243"/>
      <c r="C48" s="25"/>
      <c r="D48" s="25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</row>
    <row r="49" spans="1:59" ht="12.75">
      <c r="A49" s="250"/>
      <c r="B49" s="250"/>
      <c r="C49" s="25"/>
      <c r="D49" s="25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</row>
    <row r="50" spans="1:59" ht="12.75">
      <c r="A50" s="89"/>
      <c r="B50" s="89"/>
      <c r="C50" s="70"/>
      <c r="D50" s="89"/>
      <c r="E50" s="398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</row>
    <row r="51" spans="1:59" ht="12.75">
      <c r="A51" s="89"/>
      <c r="B51" s="89"/>
      <c r="C51" s="70"/>
      <c r="D51" s="89"/>
      <c r="E51" s="398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</row>
    <row r="52" spans="1:59" ht="12.75">
      <c r="A52" s="7"/>
      <c r="B52" s="198"/>
      <c r="C52" s="69"/>
      <c r="D52" s="196"/>
      <c r="E52" s="276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</row>
    <row r="53" spans="1:59" ht="12.75" hidden="1">
      <c r="A53" s="272"/>
      <c r="B53" s="250"/>
      <c r="C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</row>
    <row r="54" spans="1:59" ht="12.75" hidden="1">
      <c r="A54" s="245"/>
      <c r="B54" s="245"/>
      <c r="C54" s="271"/>
      <c r="D54" s="7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93"/>
      <c r="BC54" s="93"/>
      <c r="BD54" s="93"/>
      <c r="BE54" s="93"/>
      <c r="BF54" s="93"/>
      <c r="BG54" s="93"/>
    </row>
    <row r="55" spans="1:59" ht="12.75">
      <c r="A55" s="279"/>
      <c r="B55" s="279"/>
      <c r="C55" s="280"/>
      <c r="D55" s="7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93"/>
      <c r="BC55" s="93"/>
      <c r="BD55" s="93"/>
      <c r="BE55" s="93"/>
      <c r="BF55" s="93"/>
      <c r="BG55" s="93"/>
    </row>
    <row r="56" spans="1:59" ht="12.75">
      <c r="A56" s="260"/>
      <c r="B56" s="274"/>
      <c r="C56" s="94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</row>
    <row r="57" spans="1:59" s="384" customFormat="1" ht="12.75">
      <c r="A57" s="383"/>
      <c r="B57" s="394"/>
      <c r="C57" s="395"/>
      <c r="E57" s="395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</row>
    <row r="58" spans="2:59" ht="12.75">
      <c r="B58" s="93"/>
      <c r="C58" s="94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</row>
    <row r="59" spans="1:59" ht="12.75" hidden="1">
      <c r="A59" s="7"/>
      <c r="B59" s="93"/>
      <c r="C59" s="388"/>
      <c r="D59" s="389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</row>
    <row r="60" spans="2:59" ht="12.75" hidden="1">
      <c r="B60" s="93"/>
      <c r="C60" s="94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</row>
    <row r="61" spans="1:59" ht="12.75" hidden="1">
      <c r="A61" s="261"/>
      <c r="B61" s="282"/>
      <c r="C61" s="70"/>
      <c r="D61" s="50"/>
      <c r="E61" s="25"/>
      <c r="F61" s="25"/>
      <c r="G61" s="25"/>
      <c r="H61" s="25"/>
      <c r="I61" s="25"/>
      <c r="J61" s="25"/>
      <c r="K61" s="25"/>
      <c r="L61" s="2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</row>
    <row r="62" spans="1:59" ht="12.75" hidden="1">
      <c r="A62" s="283"/>
      <c r="B62" s="253"/>
      <c r="C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</row>
    <row r="63" spans="1:59" ht="12.75" hidden="1">
      <c r="A63" s="283"/>
      <c r="B63" s="119"/>
      <c r="C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</row>
    <row r="64" spans="1:59" ht="12.75" hidden="1">
      <c r="A64" s="283"/>
      <c r="B64" s="119"/>
      <c r="C64" s="25"/>
      <c r="E64" s="25"/>
      <c r="F64" s="25"/>
      <c r="G64" s="25"/>
      <c r="H64" s="25"/>
      <c r="I64" s="25"/>
      <c r="J64" s="25"/>
      <c r="K64" s="25"/>
      <c r="L64" s="2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</row>
    <row r="65" spans="1:59" s="384" customFormat="1" ht="12.75" hidden="1">
      <c r="A65" s="383"/>
      <c r="B65" s="298"/>
      <c r="C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</row>
    <row r="66" spans="1:59" s="384" customFormat="1" ht="12.75" hidden="1">
      <c r="A66" s="383"/>
      <c r="B66" s="298"/>
      <c r="C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</row>
    <row r="67" spans="1:59" ht="12.75" hidden="1">
      <c r="A67" s="260"/>
      <c r="B67" s="273"/>
      <c r="C67" s="281"/>
      <c r="D67" s="7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93"/>
      <c r="BC67" s="93"/>
      <c r="BD67" s="93"/>
      <c r="BE67" s="93"/>
      <c r="BF67" s="93"/>
      <c r="BG67" s="93"/>
    </row>
    <row r="68" spans="1:59" ht="12.75">
      <c r="A68" s="260"/>
      <c r="B68" s="273"/>
      <c r="C68" s="281"/>
      <c r="D68" s="7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93"/>
      <c r="BC68" s="93"/>
      <c r="BD68" s="93"/>
      <c r="BE68" s="93"/>
      <c r="BF68" s="93"/>
      <c r="BG68" s="93"/>
    </row>
    <row r="69" spans="1:59" ht="12.75">
      <c r="A69" s="250"/>
      <c r="B69" s="273"/>
      <c r="C69" s="281"/>
      <c r="D69" s="7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93"/>
      <c r="BC69" s="93"/>
      <c r="BD69" s="93"/>
      <c r="BE69" s="93"/>
      <c r="BF69" s="93"/>
      <c r="BG69" s="93"/>
    </row>
    <row r="70" spans="1:59" ht="12.75">
      <c r="A70" s="250"/>
      <c r="B70" s="273"/>
      <c r="C70" s="281"/>
      <c r="D70" s="7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93"/>
      <c r="BC70" s="93"/>
      <c r="BD70" s="93"/>
      <c r="BE70" s="93"/>
      <c r="BF70" s="93"/>
      <c r="BG70" s="93"/>
    </row>
    <row r="71" spans="1:59" ht="12.75">
      <c r="A71" s="250"/>
      <c r="B71" s="273"/>
      <c r="C71" s="281"/>
      <c r="D71" s="7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93"/>
      <c r="BC71" s="93"/>
      <c r="BD71" s="93"/>
      <c r="BE71" s="93"/>
      <c r="BF71" s="93"/>
      <c r="BG71" s="93"/>
    </row>
    <row r="72" spans="1:59" ht="12.75">
      <c r="A72" s="260"/>
      <c r="B72" s="273"/>
      <c r="C72" s="281"/>
      <c r="D72" s="7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93"/>
      <c r="BC72" s="93"/>
      <c r="BD72" s="93"/>
      <c r="BE72" s="93"/>
      <c r="BF72" s="93"/>
      <c r="BG72" s="93"/>
    </row>
    <row r="73" spans="1:59" ht="12.75">
      <c r="A73" s="260"/>
      <c r="B73" s="274"/>
      <c r="C73" s="243"/>
      <c r="D73" s="7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93"/>
      <c r="BC73" s="93"/>
      <c r="BD73" s="93"/>
      <c r="BE73" s="93"/>
      <c r="BF73" s="93"/>
      <c r="BG73" s="93"/>
    </row>
    <row r="74" spans="1:59" ht="12.75">
      <c r="A74" s="260"/>
      <c r="B74" s="273"/>
      <c r="C74" s="281"/>
      <c r="D74" s="7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93"/>
      <c r="BC74" s="93"/>
      <c r="BD74" s="93"/>
      <c r="BE74" s="93"/>
      <c r="BF74" s="93"/>
      <c r="BG74" s="93"/>
    </row>
    <row r="75" spans="1:59" ht="12.75">
      <c r="A75" s="260"/>
      <c r="B75" s="273"/>
      <c r="C75" s="281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</row>
    <row r="76" spans="2:59" ht="12.75">
      <c r="B76" s="93"/>
      <c r="C76" s="84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59" ht="12.75">
      <c r="A77" s="272"/>
      <c r="B77" s="250"/>
      <c r="C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</row>
    <row r="78" spans="1:59" ht="12.75">
      <c r="A78" s="250"/>
      <c r="B78" s="250"/>
      <c r="C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2:59" ht="12.75">
      <c r="B79" s="93"/>
      <c r="C79" s="94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2:59" ht="12.75" hidden="1">
      <c r="B80" s="93"/>
      <c r="C80" s="94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59" ht="12.75" hidden="1">
      <c r="A81" s="89"/>
      <c r="B81" s="90"/>
      <c r="C81" s="231"/>
      <c r="D81" s="89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</row>
    <row r="82" spans="1:59" ht="12.75">
      <c r="A82" s="89"/>
      <c r="B82" s="90"/>
      <c r="C82" s="92"/>
      <c r="D82" s="89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</row>
    <row r="83" spans="1:59" ht="12.75" hidden="1">
      <c r="A83" s="273"/>
      <c r="B83" s="273"/>
      <c r="C83" s="274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</row>
    <row r="84" spans="5:34" ht="12.75" hidden="1"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</row>
    <row r="85" spans="1:43" ht="12.75" hidden="1">
      <c r="A85" s="7"/>
      <c r="B85" s="7"/>
      <c r="C85" s="69"/>
      <c r="E85" s="250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48"/>
      <c r="AJ85" s="48"/>
      <c r="AK85" s="48"/>
      <c r="AL85" s="48"/>
      <c r="AM85" s="48"/>
      <c r="AN85" s="48"/>
      <c r="AO85" s="48"/>
      <c r="AP85" s="48"/>
      <c r="AQ85" s="48"/>
    </row>
    <row r="86" spans="5:43" ht="12.75" hidden="1">
      <c r="E86" s="250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48"/>
      <c r="AJ86" s="48"/>
      <c r="AK86" s="48"/>
      <c r="AL86" s="48"/>
      <c r="AM86" s="48"/>
      <c r="AN86" s="48"/>
      <c r="AO86" s="48"/>
      <c r="AP86" s="48"/>
      <c r="AQ86" s="48"/>
    </row>
    <row r="87" spans="1:43" ht="12.75" hidden="1">
      <c r="A87" s="268"/>
      <c r="B87" s="260"/>
      <c r="C87" s="269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196"/>
      <c r="AJ87" s="48"/>
      <c r="AK87" s="48"/>
      <c r="AL87" s="48"/>
      <c r="AM87" s="48"/>
      <c r="AN87" s="48"/>
      <c r="AO87" s="48"/>
      <c r="AP87" s="48"/>
      <c r="AQ87" s="48"/>
    </row>
    <row r="88" spans="1:59" ht="12.75" hidden="1">
      <c r="A88" s="7"/>
      <c r="B88" s="7"/>
      <c r="C88" s="69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5:34" ht="12.75" hidden="1"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</row>
    <row r="90" spans="5:34" ht="12.75" hidden="1"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</row>
    <row r="91" spans="1:59" ht="12.75" hidden="1">
      <c r="A91" s="7"/>
      <c r="B91" s="7"/>
      <c r="C91" s="69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  <row r="92" spans="1:43" ht="12.75" hidden="1">
      <c r="A92" s="95"/>
      <c r="B92" s="83"/>
      <c r="C92" s="70"/>
      <c r="D92" s="50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50"/>
      <c r="AJ92" s="50"/>
      <c r="AK92" s="50"/>
      <c r="AL92" s="50"/>
      <c r="AM92" s="50"/>
      <c r="AN92" s="50"/>
      <c r="AO92" s="50"/>
      <c r="AP92" s="50"/>
      <c r="AQ92" s="5"/>
    </row>
    <row r="93" spans="2:43" ht="12.75" hidden="1">
      <c r="B93" s="83"/>
      <c r="C93" s="70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50"/>
      <c r="AJ93" s="50"/>
      <c r="AK93" s="50"/>
      <c r="AL93" s="50"/>
      <c r="AM93" s="50"/>
      <c r="AN93" s="50"/>
      <c r="AO93" s="50"/>
      <c r="AP93" s="50"/>
      <c r="AQ93" s="50"/>
    </row>
    <row r="94" spans="2:43" ht="12.75" hidden="1">
      <c r="B94" s="96"/>
      <c r="C94" s="70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50"/>
      <c r="AJ94" s="50"/>
      <c r="AK94" s="50"/>
      <c r="AL94" s="50"/>
      <c r="AM94" s="50"/>
      <c r="AN94" s="50"/>
      <c r="AO94" s="50"/>
      <c r="AP94" s="50"/>
      <c r="AQ94" s="50"/>
    </row>
    <row r="95" spans="1:53" ht="12.75" hidden="1">
      <c r="A95" s="89"/>
      <c r="B95" s="96"/>
      <c r="C95" s="70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</row>
    <row r="96" spans="1:43" s="88" customFormat="1" ht="12.75" hidden="1">
      <c r="A96" s="8"/>
      <c r="B96" s="96"/>
      <c r="C96" s="70"/>
      <c r="D96" s="8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97"/>
      <c r="AJ96" s="97"/>
      <c r="AK96" s="97"/>
      <c r="AL96" s="97"/>
      <c r="AM96" s="97"/>
      <c r="AN96" s="97"/>
      <c r="AO96" s="97"/>
      <c r="AP96" s="97"/>
      <c r="AQ96" s="97"/>
    </row>
    <row r="97" spans="1:43" s="89" customFormat="1" ht="12.75" hidden="1">
      <c r="A97" s="8"/>
      <c r="B97" s="96"/>
      <c r="C97" s="70"/>
      <c r="D97" s="8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97"/>
      <c r="AJ97" s="97"/>
      <c r="AK97" s="97"/>
      <c r="AL97" s="97"/>
      <c r="AM97" s="97"/>
      <c r="AN97" s="97"/>
      <c r="AO97" s="97"/>
      <c r="AP97" s="97"/>
      <c r="AQ97" s="97"/>
    </row>
    <row r="98" spans="1:59" s="89" customFormat="1" ht="12.75" hidden="1">
      <c r="A98" s="85"/>
      <c r="B98" s="8"/>
      <c r="C98" s="98"/>
      <c r="D98" s="8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</row>
    <row r="99" spans="1:59" s="89" customFormat="1" ht="12.75" hidden="1">
      <c r="A99" s="7"/>
      <c r="B99" s="8"/>
      <c r="C99" s="8"/>
      <c r="D99" s="8"/>
      <c r="E99" s="250"/>
      <c r="F99" s="250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</row>
    <row r="100" spans="1:59" s="89" customFormat="1" ht="12.75" hidden="1">
      <c r="A100" s="8"/>
      <c r="B100" s="96"/>
      <c r="C100" s="70"/>
      <c r="D100" s="97"/>
      <c r="E100" s="25"/>
      <c r="F100" s="25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</row>
    <row r="101" spans="1:59" s="7" customFormat="1" ht="12.75" hidden="1">
      <c r="A101" s="85"/>
      <c r="B101" s="86"/>
      <c r="C101" s="159"/>
      <c r="D101" s="8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</row>
    <row r="102" spans="1:59" s="93" customFormat="1" ht="12.75" hidden="1">
      <c r="A102" s="85"/>
      <c r="B102" s="86"/>
      <c r="C102" s="99"/>
      <c r="D102" s="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</row>
    <row r="103" spans="1:59" s="136" customFormat="1" ht="12.75" hidden="1">
      <c r="A103" s="85"/>
      <c r="B103" s="86"/>
      <c r="C103" s="99"/>
      <c r="D103" s="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83"/>
      <c r="AJ103" s="83"/>
      <c r="AK103" s="83"/>
      <c r="AL103" s="83"/>
      <c r="AM103" s="83"/>
      <c r="AN103" s="83"/>
      <c r="AO103" s="83"/>
      <c r="AP103" s="83"/>
      <c r="AQ103" s="83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s="85" customFormat="1" ht="12.75" hidden="1">
      <c r="A104" s="197"/>
      <c r="B104" s="210"/>
      <c r="C104" s="92"/>
      <c r="D104" s="196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83"/>
      <c r="AJ104" s="83"/>
      <c r="AK104" s="83"/>
      <c r="AL104" s="83"/>
      <c r="AM104" s="83"/>
      <c r="AN104" s="83"/>
      <c r="AO104" s="83"/>
      <c r="AP104" s="83"/>
      <c r="AQ104" s="83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5:34" ht="12.75" hidden="1"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</row>
    <row r="106" spans="1:34" ht="12.75" hidden="1">
      <c r="A106" s="250"/>
      <c r="B106" s="250"/>
      <c r="C106" s="250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</row>
    <row r="107" spans="1:34" ht="12.75" hidden="1">
      <c r="A107" s="250"/>
      <c r="B107" s="250"/>
      <c r="C107" s="250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5:34" ht="12.75" hidden="1"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</row>
    <row r="109" spans="1:34" ht="12.75">
      <c r="A109" s="250"/>
      <c r="B109" s="250"/>
      <c r="C109" s="251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</row>
    <row r="110" spans="1:44" ht="12.75" hidden="1">
      <c r="A110" s="250"/>
      <c r="B110" s="250"/>
      <c r="C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Q110" s="50"/>
      <c r="AR110" s="86"/>
    </row>
    <row r="111" spans="1:44" ht="12.75">
      <c r="A111" s="250"/>
      <c r="B111" s="250"/>
      <c r="C111" s="275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Q111" s="50"/>
      <c r="AR111" s="86"/>
    </row>
    <row r="112" ht="12.75" hidden="1"/>
    <row r="113" spans="7:44" ht="12.75" hidden="1"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50"/>
      <c r="AR113" s="86"/>
    </row>
    <row r="114" spans="3:44" s="7" customFormat="1" ht="12.75">
      <c r="C114" s="380"/>
      <c r="AQ114" s="48"/>
      <c r="AR114" s="46"/>
    </row>
    <row r="115" spans="3:92" s="85" customFormat="1" ht="12.75">
      <c r="C115" s="27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Q115" s="160"/>
      <c r="AR115" s="160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</row>
    <row r="116" spans="6:44" s="85" customFormat="1" ht="12.75">
      <c r="F116" s="379"/>
      <c r="AQ116" s="86"/>
      <c r="AR116" s="86"/>
    </row>
    <row r="117" spans="1:44" s="85" customFormat="1" ht="12.75">
      <c r="A117" s="10"/>
      <c r="B117" s="10"/>
      <c r="C117" s="10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</row>
    <row r="118" spans="1:50" s="85" customFormat="1" ht="12.75">
      <c r="A118" s="8"/>
      <c r="B118" s="6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86"/>
      <c r="AS118" s="8"/>
      <c r="AT118" s="8"/>
      <c r="AU118" s="8"/>
      <c r="AV118" s="8"/>
      <c r="AW118" s="8"/>
      <c r="AX118" s="8"/>
    </row>
    <row r="119" spans="1:50" s="85" customFormat="1" ht="12.75">
      <c r="A119" s="7"/>
      <c r="B119" s="6" t="s">
        <v>26</v>
      </c>
      <c r="C119" s="50" t="s">
        <v>26</v>
      </c>
      <c r="D119" s="50" t="s">
        <v>26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86"/>
      <c r="AS119" s="8"/>
      <c r="AT119" s="8"/>
      <c r="AU119" s="8"/>
      <c r="AV119" s="8"/>
      <c r="AW119" s="8"/>
      <c r="AX119" s="8"/>
    </row>
    <row r="120" spans="1:59" s="85" customFormat="1" ht="12.75">
      <c r="A120" s="8"/>
      <c r="B120" s="8"/>
      <c r="C120" s="50"/>
      <c r="D120" s="50"/>
      <c r="E120" s="50"/>
      <c r="F120" s="381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>
        <f aca="true" t="shared" si="36" ref="AN120:AT120">+AN42+AN52</f>
        <v>0</v>
      </c>
      <c r="AO120" s="50">
        <f t="shared" si="36"/>
        <v>0</v>
      </c>
      <c r="AP120" s="50">
        <f t="shared" si="36"/>
        <v>0</v>
      </c>
      <c r="AQ120" s="50">
        <f t="shared" si="36"/>
        <v>0</v>
      </c>
      <c r="AR120" s="50">
        <f t="shared" si="36"/>
        <v>0</v>
      </c>
      <c r="AS120" s="50">
        <f t="shared" si="36"/>
        <v>0</v>
      </c>
      <c r="AT120" s="50">
        <f t="shared" si="36"/>
        <v>0</v>
      </c>
      <c r="AU120" s="50">
        <f aca="true" t="shared" si="37" ref="AU120:BG120">+AU42</f>
        <v>0</v>
      </c>
      <c r="AV120" s="50">
        <f t="shared" si="37"/>
        <v>0</v>
      </c>
      <c r="AW120" s="50">
        <f t="shared" si="37"/>
        <v>0</v>
      </c>
      <c r="AX120" s="50">
        <f t="shared" si="37"/>
        <v>0</v>
      </c>
      <c r="AY120" s="50">
        <f t="shared" si="37"/>
        <v>0</v>
      </c>
      <c r="AZ120" s="50">
        <f t="shared" si="37"/>
        <v>0</v>
      </c>
      <c r="BA120" s="50">
        <f t="shared" si="37"/>
        <v>0</v>
      </c>
      <c r="BB120" s="50">
        <f t="shared" si="37"/>
        <v>0</v>
      </c>
      <c r="BC120" s="50">
        <f t="shared" si="37"/>
        <v>0</v>
      </c>
      <c r="BD120" s="50">
        <f t="shared" si="37"/>
        <v>0</v>
      </c>
      <c r="BE120" s="50">
        <f t="shared" si="37"/>
        <v>0</v>
      </c>
      <c r="BF120" s="50">
        <f t="shared" si="37"/>
        <v>0</v>
      </c>
      <c r="BG120" s="50">
        <f t="shared" si="37"/>
        <v>0</v>
      </c>
    </row>
    <row r="121" spans="1:50" s="85" customFormat="1" ht="12.75">
      <c r="A121" s="8"/>
      <c r="B121" s="8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86"/>
      <c r="AS121" s="8"/>
      <c r="AT121" s="8"/>
      <c r="AU121" s="8"/>
      <c r="AV121" s="8"/>
      <c r="AW121" s="8"/>
      <c r="AX121" s="8"/>
    </row>
    <row r="122" spans="1:50" s="85" customFormat="1" ht="12.75">
      <c r="A122" s="8"/>
      <c r="B122" s="8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86"/>
      <c r="AS122" s="8"/>
      <c r="AT122" s="8"/>
      <c r="AU122" s="8"/>
      <c r="AV122" s="8"/>
      <c r="AW122" s="8"/>
      <c r="AX122" s="8"/>
    </row>
    <row r="123" spans="1:50" s="85" customFormat="1" ht="12.75">
      <c r="A123" s="8"/>
      <c r="B123" s="8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86"/>
      <c r="AS123" s="8"/>
      <c r="AT123" s="8"/>
      <c r="AU123" s="8"/>
      <c r="AV123" s="8"/>
      <c r="AW123" s="8"/>
      <c r="AX123" s="8"/>
    </row>
    <row r="124" spans="3:44" ht="12.7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86"/>
    </row>
    <row r="125" spans="3:44" s="5" customFormat="1" ht="12.7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</row>
    <row r="126" spans="3:44" s="5" customFormat="1" ht="12.7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</row>
    <row r="127" spans="3:44" s="5" customFormat="1" ht="12.7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</row>
    <row r="128" spans="3:44" s="5" customFormat="1" ht="12.7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</row>
    <row r="129" spans="3:44" s="5" customFormat="1" ht="12.7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</row>
    <row r="130" spans="3:44" s="5" customFormat="1" ht="12.7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</row>
    <row r="131" spans="3:44" ht="12.7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86"/>
    </row>
    <row r="132" spans="3:44" ht="12.7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86"/>
    </row>
    <row r="133" spans="3:44" ht="12.7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86"/>
    </row>
    <row r="134" spans="3:44" ht="12.7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86"/>
    </row>
    <row r="135" spans="1:50" ht="12.75">
      <c r="A135" s="224"/>
      <c r="B135" s="224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47"/>
      <c r="AK135" s="47"/>
      <c r="AL135" s="47"/>
      <c r="AM135" s="47"/>
      <c r="AN135" s="47"/>
      <c r="AO135" s="47"/>
      <c r="AP135" s="47"/>
      <c r="AQ135" s="47"/>
      <c r="AR135" s="100"/>
      <c r="AS135" s="88"/>
      <c r="AT135" s="88"/>
      <c r="AU135" s="88"/>
      <c r="AV135" s="88"/>
      <c r="AW135" s="88"/>
      <c r="AX135" s="88"/>
    </row>
    <row r="136" spans="3:44" ht="12.7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86"/>
    </row>
    <row r="137" spans="3:44" ht="12.7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86"/>
    </row>
    <row r="138" spans="3:44" ht="12.7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86"/>
    </row>
    <row r="139" spans="1:50" ht="12.75">
      <c r="A139" s="5"/>
      <c r="B139" s="5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"/>
      <c r="AT139" s="5"/>
      <c r="AU139" s="5"/>
      <c r="AV139" s="5"/>
      <c r="AW139" s="5"/>
      <c r="AX139" s="5"/>
    </row>
    <row r="140" spans="1:50" ht="12.75">
      <c r="A140" s="5"/>
      <c r="B140" s="5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"/>
      <c r="AT140" s="5"/>
      <c r="AU140" s="5"/>
      <c r="AV140" s="5"/>
      <c r="AW140" s="5"/>
      <c r="AX140" s="5"/>
    </row>
    <row r="141" spans="1:50" ht="12.75" customHeight="1">
      <c r="A141" s="5"/>
      <c r="B141" s="5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"/>
      <c r="AT141" s="5"/>
      <c r="AU141" s="5"/>
      <c r="AV141" s="5"/>
      <c r="AW141" s="5"/>
      <c r="AX141" s="5"/>
    </row>
    <row r="142" spans="1:50" s="88" customFormat="1" ht="13.5" customHeight="1">
      <c r="A142" s="5"/>
      <c r="B142" s="5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"/>
      <c r="AT142" s="5"/>
      <c r="AU142" s="5"/>
      <c r="AV142" s="5"/>
      <c r="AW142" s="5"/>
      <c r="AX142" s="5"/>
    </row>
    <row r="143" spans="1:50" ht="12.75">
      <c r="A143" s="5"/>
      <c r="B143" s="5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"/>
      <c r="AT143" s="5"/>
      <c r="AU143" s="5"/>
      <c r="AV143" s="5"/>
      <c r="AW143" s="5"/>
      <c r="AX143" s="5"/>
    </row>
    <row r="144" spans="1:50" ht="12.75">
      <c r="A144" s="4"/>
      <c r="B144" s="4"/>
      <c r="C144" s="48"/>
      <c r="D144" s="48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"/>
      <c r="AT144" s="5"/>
      <c r="AU144" s="5"/>
      <c r="AV144" s="5"/>
      <c r="AW144" s="5"/>
      <c r="AX144" s="5"/>
    </row>
    <row r="145" spans="1:50" ht="12.75">
      <c r="A145" s="5"/>
      <c r="B145" s="5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"/>
      <c r="AT145" s="5"/>
      <c r="AU145" s="5"/>
      <c r="AV145" s="5"/>
      <c r="AW145" s="5"/>
      <c r="AX145" s="5"/>
    </row>
    <row r="146" spans="1:50" ht="12.75">
      <c r="A146" s="5"/>
      <c r="B146" s="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"/>
      <c r="AT146" s="5"/>
      <c r="AU146" s="5"/>
      <c r="AV146" s="5"/>
      <c r="AW146" s="5"/>
      <c r="AX146" s="5"/>
    </row>
    <row r="147" spans="1:50" ht="12.75">
      <c r="A147" s="5"/>
      <c r="B147" s="5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"/>
      <c r="AT147" s="5"/>
      <c r="AU147" s="5"/>
      <c r="AV147" s="5"/>
      <c r="AW147" s="5"/>
      <c r="AX147" s="5"/>
    </row>
    <row r="148" spans="1:50" ht="12.75">
      <c r="A148" s="5"/>
      <c r="B148" s="5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"/>
      <c r="AT148" s="5"/>
      <c r="AU148" s="5"/>
      <c r="AV148" s="5"/>
      <c r="AW148" s="5"/>
      <c r="AX148" s="5"/>
    </row>
    <row r="149" spans="1:50" ht="12.75">
      <c r="A149" s="5"/>
      <c r="B149" s="5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"/>
      <c r="AT149" s="5"/>
      <c r="AU149" s="5"/>
      <c r="AV149" s="5"/>
      <c r="AW149" s="5"/>
      <c r="AX149" s="5"/>
    </row>
    <row r="150" spans="1:50" s="7" customFormat="1" ht="12.75">
      <c r="A150" s="8"/>
      <c r="B150" s="8"/>
      <c r="C150" s="86"/>
      <c r="D150" s="86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86"/>
      <c r="AS150" s="8"/>
      <c r="AT150" s="8"/>
      <c r="AU150" s="8"/>
      <c r="AV150" s="8"/>
      <c r="AW150" s="8"/>
      <c r="AX150" s="8"/>
    </row>
    <row r="151" spans="3:44" ht="12.75">
      <c r="C151" s="86"/>
      <c r="D151" s="86"/>
      <c r="E151" s="32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86"/>
    </row>
    <row r="152" spans="3:44" ht="12.75">
      <c r="C152" s="86"/>
      <c r="D152" s="86"/>
      <c r="E152" s="32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86"/>
    </row>
    <row r="153" spans="1:50" ht="12.75">
      <c r="A153" s="5"/>
      <c r="B153" s="5"/>
      <c r="C153" s="50"/>
      <c r="D153" s="50"/>
      <c r="E153" s="91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"/>
      <c r="AT153" s="5"/>
      <c r="AU153" s="5"/>
      <c r="AV153" s="5"/>
      <c r="AW153" s="5"/>
      <c r="AX153" s="5"/>
    </row>
    <row r="154" spans="1:50" ht="12.75">
      <c r="A154" s="5"/>
      <c r="B154" s="5"/>
      <c r="C154" s="50"/>
      <c r="D154" s="50"/>
      <c r="E154" s="32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"/>
      <c r="AT154" s="5"/>
      <c r="AU154" s="5"/>
      <c r="AV154" s="5"/>
      <c r="AW154" s="5"/>
      <c r="AX154" s="5"/>
    </row>
    <row r="155" spans="1:50" ht="12.75">
      <c r="A155" s="5"/>
      <c r="B155" s="5"/>
      <c r="C155" s="50"/>
      <c r="D155" s="50"/>
      <c r="E155" s="32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"/>
      <c r="AT155" s="5"/>
      <c r="AU155" s="5"/>
      <c r="AV155" s="5"/>
      <c r="AW155" s="5"/>
      <c r="AX155" s="5"/>
    </row>
    <row r="156" spans="1:50" ht="12.75">
      <c r="A156" s="5"/>
      <c r="B156" s="5"/>
      <c r="C156" s="50"/>
      <c r="D156" s="50"/>
      <c r="E156" s="32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"/>
      <c r="AT156" s="5"/>
      <c r="AU156" s="5"/>
      <c r="AV156" s="5"/>
      <c r="AW156" s="5"/>
      <c r="AX156" s="5"/>
    </row>
    <row r="157" spans="1:50" ht="12.75">
      <c r="A157" s="5"/>
      <c r="B157" s="5"/>
      <c r="C157" s="50"/>
      <c r="D157" s="50"/>
      <c r="E157" s="91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"/>
      <c r="AT157" s="5"/>
      <c r="AU157" s="5"/>
      <c r="AV157" s="5"/>
      <c r="AW157" s="5"/>
      <c r="AX157" s="5"/>
    </row>
    <row r="158" spans="1:50" ht="12.75">
      <c r="A158" s="5"/>
      <c r="B158" s="5"/>
      <c r="C158" s="5"/>
      <c r="D158" s="5"/>
      <c r="E158" s="4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ht="12.75"/>
    <row r="161" spans="1:5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="5" customFormat="1" ht="12.75"/>
    <row r="163" s="5" customFormat="1" ht="12.75"/>
    <row r="164" s="5" customFormat="1" ht="12.75"/>
    <row r="165" s="5" customFormat="1" ht="12.75"/>
    <row r="166" spans="1:50" s="5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s="5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5:43" ht="12.7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50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s="88" customFormat="1" ht="13.5" customHeight="1">
      <c r="A172" s="8"/>
      <c r="B172" s="8"/>
      <c r="C172" s="8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8"/>
      <c r="AS172" s="8"/>
      <c r="AT172" s="8"/>
      <c r="AU172" s="8"/>
      <c r="AV172" s="8"/>
      <c r="AW172" s="8"/>
      <c r="AX172" s="8"/>
    </row>
    <row r="174" spans="1:50" ht="12.75">
      <c r="A174" s="85"/>
      <c r="B174" s="85"/>
      <c r="C174" s="85"/>
      <c r="D174" s="85"/>
      <c r="E174" s="101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</row>
    <row r="176" spans="1:50" s="5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s="5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s="5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s="5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s="5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s="5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s="5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s="5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s="5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s="5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s="5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90" spans="1:50" s="5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s="5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s="5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s="5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s="5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s="5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s="5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8" spans="1:50" s="5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s="5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s="5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s="5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s="5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5" spans="1:50" s="5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s="5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8" spans="1:50" s="5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11" spans="1:50" s="85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</sheetData>
  <sheetProtection/>
  <printOptions gridLines="1" horizontalCentered="1" verticalCentered="1"/>
  <pageMargins left="0.5" right="0.5" top="0.48" bottom="0.5" header="0.25" footer="0.25"/>
  <pageSetup fitToWidth="3" horizontalDpi="300" verticalDpi="300" orientation="landscape" scale="55" r:id="rId3"/>
  <headerFooter alignWithMargins="0">
    <oddFooter>&amp;L&amp;"Arial,Regular"Portland Development Commission - Confidential&amp;C&amp;"Arial,Regular"&amp;D&amp;R&amp;"Arial,Regular"Page &amp;P</oddFooter>
  </headerFooter>
  <colBreaks count="2" manualBreakCount="2">
    <brk id="16" max="91" man="1"/>
    <brk id="30" max="9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85" sqref="D85"/>
    </sheetView>
  </sheetViews>
  <sheetFormatPr defaultColWidth="9.00390625" defaultRowHeight="12.75"/>
  <cols>
    <col min="2" max="2" width="30.375" style="0" customWidth="1"/>
    <col min="3" max="3" width="10.875" style="0" customWidth="1"/>
    <col min="4" max="4" width="11.625" style="0" customWidth="1"/>
    <col min="5" max="6" width="11.00390625" style="0" customWidth="1"/>
  </cols>
  <sheetData>
    <row r="1" spans="1:2" ht="12.75">
      <c r="A1" t="e">
        <f>#REF!</f>
        <v>#REF!</v>
      </c>
      <c r="B1" t="e">
        <f>#REF!</f>
        <v>#REF!</v>
      </c>
    </row>
    <row r="2" spans="1:2" ht="12.75">
      <c r="A2" t="e">
        <f>#REF!</f>
        <v>#REF!</v>
      </c>
      <c r="B2" t="e">
        <f>#REF!</f>
        <v>#REF!</v>
      </c>
    </row>
    <row r="3" ht="15">
      <c r="B3" s="240" t="e">
        <f>#REF!</f>
        <v>#REF!</v>
      </c>
    </row>
    <row r="5" spans="1:7" ht="13.5">
      <c r="A5" s="301"/>
      <c r="B5" s="302"/>
      <c r="C5" s="302"/>
      <c r="D5" s="303">
        <f>'Inc &amp; Exp'!B19</f>
        <v>0</v>
      </c>
      <c r="E5" s="304" t="e">
        <f>#REF!</f>
        <v>#REF!</v>
      </c>
      <c r="F5" s="303">
        <v>26371</v>
      </c>
      <c r="G5" s="301"/>
    </row>
    <row r="6" spans="1:7" ht="13.5">
      <c r="A6" s="301"/>
      <c r="B6" s="305"/>
      <c r="C6" s="306"/>
      <c r="D6" s="307" t="s">
        <v>134</v>
      </c>
      <c r="E6" s="307" t="s">
        <v>135</v>
      </c>
      <c r="F6" s="308" t="s">
        <v>136</v>
      </c>
      <c r="G6" s="301"/>
    </row>
    <row r="7" spans="1:7" ht="15">
      <c r="A7" s="301"/>
      <c r="B7" s="309" t="s">
        <v>137</v>
      </c>
      <c r="C7" s="303"/>
      <c r="D7" s="303"/>
      <c r="E7" s="303"/>
      <c r="F7" s="310"/>
      <c r="G7" s="301"/>
    </row>
    <row r="8" spans="1:7" ht="13.5">
      <c r="A8" s="301"/>
      <c r="B8" s="311" t="s">
        <v>8</v>
      </c>
      <c r="C8" s="303">
        <f>'Sources &amp; Uses'!E11</f>
        <v>0</v>
      </c>
      <c r="D8" s="303" t="e">
        <f aca="true" t="shared" si="0" ref="D8:F12">+$C8/D$5</f>
        <v>#DIV/0!</v>
      </c>
      <c r="E8" s="303" t="e">
        <f>C8/#REF!</f>
        <v>#REF!</v>
      </c>
      <c r="F8" s="334">
        <f t="shared" si="0"/>
        <v>0</v>
      </c>
      <c r="G8" s="301"/>
    </row>
    <row r="9" spans="1:7" ht="13.5">
      <c r="A9" s="301"/>
      <c r="B9" s="311" t="s">
        <v>9</v>
      </c>
      <c r="C9" s="303">
        <f>'Sources &amp; Uses'!E22</f>
        <v>0</v>
      </c>
      <c r="D9" s="303" t="e">
        <f t="shared" si="0"/>
        <v>#DIV/0!</v>
      </c>
      <c r="E9" s="303" t="e">
        <f>C9/#REF!</f>
        <v>#REF!</v>
      </c>
      <c r="F9" s="310">
        <f t="shared" si="0"/>
        <v>0</v>
      </c>
      <c r="G9" s="301"/>
    </row>
    <row r="10" spans="1:7" ht="13.5">
      <c r="A10" s="301"/>
      <c r="B10" s="311" t="s">
        <v>10</v>
      </c>
      <c r="C10" s="303">
        <f>'Sources &amp; Uses'!E51</f>
        <v>0</v>
      </c>
      <c r="D10" s="303" t="e">
        <f t="shared" si="0"/>
        <v>#DIV/0!</v>
      </c>
      <c r="E10" s="303" t="e">
        <f>C10/#REF!</f>
        <v>#REF!</v>
      </c>
      <c r="F10" s="310">
        <f t="shared" si="0"/>
        <v>0</v>
      </c>
      <c r="G10" s="301"/>
    </row>
    <row r="11" spans="1:7" ht="13.5">
      <c r="A11" s="301"/>
      <c r="B11" s="311" t="s">
        <v>138</v>
      </c>
      <c r="C11" s="312">
        <f>'Sources &amp; Uses'!E55+'Sources &amp; Uses'!E54</f>
        <v>0</v>
      </c>
      <c r="D11" s="312" t="e">
        <f t="shared" si="0"/>
        <v>#DIV/0!</v>
      </c>
      <c r="E11" s="313" t="e">
        <f>C11/#REF!</f>
        <v>#REF!</v>
      </c>
      <c r="F11" s="313">
        <f t="shared" si="0"/>
        <v>0</v>
      </c>
      <c r="G11" s="301"/>
    </row>
    <row r="12" spans="1:7" ht="15">
      <c r="A12" s="301"/>
      <c r="B12" s="309" t="s">
        <v>139</v>
      </c>
      <c r="C12" s="303">
        <f>C8+C9+C10+C11</f>
        <v>0</v>
      </c>
      <c r="D12" s="303" t="e">
        <f t="shared" si="0"/>
        <v>#DIV/0!</v>
      </c>
      <c r="E12" s="303" t="e">
        <f>SUM(E8:E11)</f>
        <v>#REF!</v>
      </c>
      <c r="F12" s="310">
        <f t="shared" si="0"/>
        <v>0</v>
      </c>
      <c r="G12" s="301"/>
    </row>
    <row r="13" spans="1:7" ht="13.5">
      <c r="A13" s="301"/>
      <c r="B13" s="311"/>
      <c r="C13" s="303"/>
      <c r="D13" s="303"/>
      <c r="E13" s="303"/>
      <c r="F13" s="310"/>
      <c r="G13" s="301"/>
    </row>
    <row r="14" spans="1:7" ht="15">
      <c r="A14" s="301"/>
      <c r="B14" s="314" t="s">
        <v>140</v>
      </c>
      <c r="C14" s="303"/>
      <c r="D14" s="303"/>
      <c r="E14" s="303"/>
      <c r="F14" s="310"/>
      <c r="G14" s="301"/>
    </row>
    <row r="15" spans="1:7" ht="13.5" hidden="1">
      <c r="A15" s="301"/>
      <c r="B15" s="315" t="s">
        <v>141</v>
      </c>
      <c r="C15" s="303" t="e">
        <f>+'Sources &amp; Uses'!#REF!</f>
        <v>#REF!</v>
      </c>
      <c r="D15" s="303" t="e">
        <f aca="true" t="shared" si="1" ref="D15:F19">+$C15/D$5</f>
        <v>#REF!</v>
      </c>
      <c r="E15" s="303" t="e">
        <f t="shared" si="1"/>
        <v>#REF!</v>
      </c>
      <c r="F15" s="310" t="e">
        <f t="shared" si="1"/>
        <v>#REF!</v>
      </c>
      <c r="G15" s="301"/>
    </row>
    <row r="16" spans="1:7" ht="13.5">
      <c r="A16" s="301"/>
      <c r="B16" s="315" t="s">
        <v>142</v>
      </c>
      <c r="C16" s="303">
        <f>'Sources &amp; Uses'!D79</f>
        <v>0</v>
      </c>
      <c r="D16" s="303" t="e">
        <f t="shared" si="1"/>
        <v>#DIV/0!</v>
      </c>
      <c r="E16" s="303" t="e">
        <f t="shared" si="1"/>
        <v>#REF!</v>
      </c>
      <c r="F16" s="310">
        <f t="shared" si="1"/>
        <v>0</v>
      </c>
      <c r="G16" s="301"/>
    </row>
    <row r="17" spans="1:7" ht="13.5">
      <c r="A17" s="301"/>
      <c r="B17" s="315" t="s">
        <v>80</v>
      </c>
      <c r="C17" s="303">
        <f>'Sources &amp; Uses'!D77</f>
        <v>0</v>
      </c>
      <c r="D17" s="303" t="e">
        <f t="shared" si="1"/>
        <v>#DIV/0!</v>
      </c>
      <c r="E17" s="303" t="e">
        <f t="shared" si="1"/>
        <v>#REF!</v>
      </c>
      <c r="F17" s="310">
        <f t="shared" si="1"/>
        <v>0</v>
      </c>
      <c r="G17" s="301"/>
    </row>
    <row r="18" spans="1:7" ht="13.5">
      <c r="A18" s="301"/>
      <c r="B18" s="315" t="s">
        <v>150</v>
      </c>
      <c r="C18" s="335">
        <f>'Sources &amp; Uses'!D78</f>
        <v>0</v>
      </c>
      <c r="D18" s="303" t="e">
        <f t="shared" si="1"/>
        <v>#DIV/0!</v>
      </c>
      <c r="E18" s="303" t="e">
        <f t="shared" si="1"/>
        <v>#REF!</v>
      </c>
      <c r="F18" s="310">
        <f t="shared" si="1"/>
        <v>0</v>
      </c>
      <c r="G18" s="301"/>
    </row>
    <row r="19" spans="1:7" ht="13.5">
      <c r="A19" s="301"/>
      <c r="B19" s="315" t="s">
        <v>171</v>
      </c>
      <c r="C19" s="312">
        <f>'Sources &amp; Uses'!D80+'Sources &amp; Uses'!D81+'Sources &amp; Uses'!D82+'Sources &amp; Uses'!D83+'Sources &amp; Uses'!D84+'Sources &amp; Uses'!D85+'Sources &amp; Uses'!D86+'Sources &amp; Uses'!D87</f>
        <v>0</v>
      </c>
      <c r="D19" s="312" t="e">
        <f t="shared" si="1"/>
        <v>#DIV/0!</v>
      </c>
      <c r="E19" s="312" t="e">
        <f t="shared" si="1"/>
        <v>#REF!</v>
      </c>
      <c r="F19" s="313">
        <f t="shared" si="1"/>
        <v>0</v>
      </c>
      <c r="G19" s="301"/>
    </row>
    <row r="20" spans="1:7" ht="15">
      <c r="A20" s="301"/>
      <c r="B20" s="309" t="s">
        <v>143</v>
      </c>
      <c r="C20" s="303">
        <f>SUM(C16:C19)</f>
        <v>0</v>
      </c>
      <c r="D20" s="303" t="e">
        <f>+$C20/D$5</f>
        <v>#DIV/0!</v>
      </c>
      <c r="E20" s="303" t="e">
        <f>+$C20/E$5</f>
        <v>#REF!</v>
      </c>
      <c r="F20" s="310">
        <f>+$C20/F$5</f>
        <v>0</v>
      </c>
      <c r="G20" s="301"/>
    </row>
    <row r="21" spans="1:7" ht="13.5">
      <c r="A21" s="301"/>
      <c r="B21" s="315"/>
      <c r="C21" s="303"/>
      <c r="D21" s="303"/>
      <c r="E21" s="303"/>
      <c r="F21" s="310"/>
      <c r="G21" s="301"/>
    </row>
    <row r="22" spans="1:7" ht="13.5">
      <c r="A22" s="301"/>
      <c r="B22" s="316" t="s">
        <v>144</v>
      </c>
      <c r="C22" s="317">
        <f>+C16</f>
        <v>0</v>
      </c>
      <c r="D22" s="317" t="e">
        <f>+$C22/D$5</f>
        <v>#DIV/0!</v>
      </c>
      <c r="E22" s="317" t="e">
        <f>+$C22/E$5</f>
        <v>#REF!</v>
      </c>
      <c r="F22" s="318">
        <f>+$C22/F$5</f>
        <v>0</v>
      </c>
      <c r="G22" s="301"/>
    </row>
    <row r="23" spans="1:7" ht="13.5">
      <c r="A23" s="301"/>
      <c r="B23" s="301"/>
      <c r="C23" s="301"/>
      <c r="D23" s="301"/>
      <c r="E23" s="301"/>
      <c r="F23" s="301"/>
      <c r="G23" s="301"/>
    </row>
    <row r="24" spans="1:10" ht="13.5">
      <c r="A24" s="301"/>
      <c r="B24" s="319" t="s">
        <v>172</v>
      </c>
      <c r="C24" s="320"/>
      <c r="D24" s="320"/>
      <c r="E24" s="320"/>
      <c r="F24" s="321"/>
      <c r="G24" s="322"/>
      <c r="H24" s="323"/>
      <c r="I24" s="323"/>
      <c r="J24" s="323"/>
    </row>
    <row r="25" spans="1:10" ht="13.5">
      <c r="A25" s="301"/>
      <c r="B25" s="324" t="s">
        <v>145</v>
      </c>
      <c r="C25" s="325"/>
      <c r="D25" s="304">
        <v>55606</v>
      </c>
      <c r="E25" s="304">
        <v>45844</v>
      </c>
      <c r="F25" s="326">
        <v>150</v>
      </c>
      <c r="G25" s="322"/>
      <c r="H25" s="323"/>
      <c r="I25" s="323"/>
      <c r="J25" s="323"/>
    </row>
    <row r="26" spans="1:10" ht="13.5">
      <c r="A26" s="301"/>
      <c r="B26" s="324" t="s">
        <v>146</v>
      </c>
      <c r="C26" s="325"/>
      <c r="D26" s="304">
        <v>57343</v>
      </c>
      <c r="E26" s="304">
        <v>42789</v>
      </c>
      <c r="F26" s="326">
        <v>121</v>
      </c>
      <c r="G26" s="322"/>
      <c r="H26" s="323"/>
      <c r="I26" s="323"/>
      <c r="J26" s="323"/>
    </row>
    <row r="27" spans="1:10" ht="15">
      <c r="A27" s="301"/>
      <c r="B27" s="324" t="s">
        <v>147</v>
      </c>
      <c r="C27" s="327"/>
      <c r="D27" s="328">
        <v>66697</v>
      </c>
      <c r="E27" s="328">
        <v>15137</v>
      </c>
      <c r="F27" s="329">
        <v>59</v>
      </c>
      <c r="G27" s="322"/>
      <c r="H27" s="323"/>
      <c r="I27" s="323"/>
      <c r="J27" s="323"/>
    </row>
    <row r="28" spans="1:10" ht="13.5">
      <c r="A28" s="301"/>
      <c r="B28" s="330" t="s">
        <v>148</v>
      </c>
      <c r="C28" s="331"/>
      <c r="D28" s="332">
        <v>65588</v>
      </c>
      <c r="E28" s="332">
        <v>63800</v>
      </c>
      <c r="F28" s="333">
        <v>270</v>
      </c>
      <c r="G28" s="322"/>
      <c r="H28" s="323"/>
      <c r="I28" s="323"/>
      <c r="J28" s="323"/>
    </row>
    <row r="29" spans="1:7" ht="13.5">
      <c r="A29" s="301"/>
      <c r="B29" s="301"/>
      <c r="C29" s="301"/>
      <c r="D29" s="301"/>
      <c r="E29" s="301"/>
      <c r="F29" s="301"/>
      <c r="G29" s="30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D85" sqref="D85"/>
    </sheetView>
  </sheetViews>
  <sheetFormatPr defaultColWidth="9.00390625" defaultRowHeight="12.75"/>
  <cols>
    <col min="1" max="1" width="11.625" style="338" customWidth="1"/>
    <col min="2" max="2" width="12.625" style="338" customWidth="1"/>
    <col min="3" max="16384" width="9.125" style="338" customWidth="1"/>
  </cols>
  <sheetData>
    <row r="1" ht="12.75">
      <c r="A1" s="337" t="s">
        <v>152</v>
      </c>
    </row>
    <row r="2" ht="12.75">
      <c r="A2" s="337" t="str">
        <f>'Sources &amp; Uses'!A2</f>
        <v>Project Name</v>
      </c>
    </row>
    <row r="3" spans="1:19" ht="12.75">
      <c r="A3" s="337" t="str">
        <f>'Sources &amp; Uses'!A3</f>
        <v>Developer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19" ht="12.75">
      <c r="A4" s="337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6:19" ht="12.75">
      <c r="F5" s="340"/>
      <c r="G5" s="341"/>
      <c r="H5" s="341"/>
      <c r="I5" s="341"/>
      <c r="J5" s="341"/>
      <c r="K5" s="341"/>
      <c r="L5" s="341"/>
      <c r="M5" s="339"/>
      <c r="N5" s="339"/>
      <c r="O5" s="339"/>
      <c r="P5" s="339"/>
      <c r="Q5" s="339"/>
      <c r="R5" s="339"/>
      <c r="S5" s="339"/>
    </row>
    <row r="6" spans="1:19" ht="12.75">
      <c r="A6" s="342" t="s">
        <v>153</v>
      </c>
      <c r="B6" s="343"/>
      <c r="C6" s="344">
        <f>'Inc &amp; Exp'!B19</f>
        <v>0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</row>
    <row r="7" spans="6:19" ht="12.75">
      <c r="F7" s="345"/>
      <c r="G7" s="339"/>
      <c r="H7" s="339"/>
      <c r="I7" s="339"/>
      <c r="J7" s="339"/>
      <c r="K7" s="339"/>
      <c r="L7" s="339"/>
      <c r="M7" s="339"/>
      <c r="N7" s="339"/>
      <c r="O7" s="346"/>
      <c r="P7" s="339"/>
      <c r="Q7" s="347"/>
      <c r="R7" s="347"/>
      <c r="S7" s="339"/>
    </row>
    <row r="8" spans="1:19" ht="12.75">
      <c r="A8" s="348" t="s">
        <v>154</v>
      </c>
      <c r="F8" s="339"/>
      <c r="G8" s="349"/>
      <c r="H8" s="349"/>
      <c r="I8" s="349"/>
      <c r="J8" s="349"/>
      <c r="K8" s="349"/>
      <c r="L8" s="349"/>
      <c r="M8" s="341"/>
      <c r="N8" s="339"/>
      <c r="O8" s="350"/>
      <c r="P8" s="339"/>
      <c r="Q8" s="349"/>
      <c r="R8" s="349"/>
      <c r="S8" s="339"/>
    </row>
    <row r="9" spans="1:19" ht="12.75">
      <c r="A9" s="351" t="s">
        <v>155</v>
      </c>
      <c r="B9" s="351" t="s">
        <v>156</v>
      </c>
      <c r="C9" s="351" t="s">
        <v>74</v>
      </c>
      <c r="F9" s="339"/>
      <c r="G9" s="349"/>
      <c r="H9" s="349"/>
      <c r="I9" s="349"/>
      <c r="J9" s="349"/>
      <c r="K9" s="349"/>
      <c r="L9" s="349"/>
      <c r="M9" s="341"/>
      <c r="N9" s="339"/>
      <c r="O9" s="350"/>
      <c r="P9" s="339"/>
      <c r="Q9" s="349"/>
      <c r="R9" s="349"/>
      <c r="S9" s="352"/>
    </row>
    <row r="10" spans="1:19" ht="12.75">
      <c r="A10" s="353" t="s">
        <v>16</v>
      </c>
      <c r="B10" s="353" t="s">
        <v>157</v>
      </c>
      <c r="C10" s="354" t="s">
        <v>158</v>
      </c>
      <c r="F10" s="339"/>
      <c r="G10" s="349"/>
      <c r="H10" s="349"/>
      <c r="I10" s="349"/>
      <c r="J10" s="349"/>
      <c r="K10" s="349"/>
      <c r="L10" s="349"/>
      <c r="M10" s="341"/>
      <c r="N10" s="339"/>
      <c r="O10" s="350"/>
      <c r="P10" s="339"/>
      <c r="Q10" s="349"/>
      <c r="R10" s="349"/>
      <c r="S10" s="339"/>
    </row>
    <row r="11" spans="1:19" ht="12.75">
      <c r="A11" s="351" t="s">
        <v>159</v>
      </c>
      <c r="B11" s="355">
        <v>600</v>
      </c>
      <c r="C11" s="356">
        <f>MIN(10,C6)</f>
        <v>0</v>
      </c>
      <c r="F11" s="340"/>
      <c r="G11" s="349"/>
      <c r="H11" s="349"/>
      <c r="I11" s="349"/>
      <c r="J11" s="349"/>
      <c r="K11" s="349"/>
      <c r="L11" s="349"/>
      <c r="M11" s="341"/>
      <c r="N11" s="339"/>
      <c r="O11" s="350"/>
      <c r="P11" s="339"/>
      <c r="Q11" s="357"/>
      <c r="R11" s="357"/>
      <c r="S11" s="339"/>
    </row>
    <row r="12" spans="1:19" ht="12.75">
      <c r="A12" s="358" t="s">
        <v>160</v>
      </c>
      <c r="B12" s="349">
        <v>400</v>
      </c>
      <c r="C12" s="359">
        <f>IF(C6&gt;10,MIN(C6-C11,30-C11),0)</f>
        <v>0</v>
      </c>
      <c r="F12" s="340"/>
      <c r="G12" s="341"/>
      <c r="H12" s="341"/>
      <c r="I12" s="341"/>
      <c r="J12" s="341"/>
      <c r="K12" s="341"/>
      <c r="L12" s="341"/>
      <c r="M12" s="339"/>
      <c r="N12" s="339"/>
      <c r="O12" s="350"/>
      <c r="P12" s="339"/>
      <c r="Q12" s="349"/>
      <c r="R12" s="349"/>
      <c r="S12" s="339"/>
    </row>
    <row r="13" spans="1:19" ht="12.75">
      <c r="A13" s="360" t="s">
        <v>161</v>
      </c>
      <c r="B13" s="361">
        <v>200</v>
      </c>
      <c r="C13" s="362">
        <f>IF(C6&gt;30,C6-C11-C12,0)</f>
        <v>0</v>
      </c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</row>
    <row r="14" spans="1:19" ht="12.75">
      <c r="A14" s="363" t="s">
        <v>70</v>
      </c>
      <c r="B14" s="364"/>
      <c r="C14" s="365">
        <f>SUM(C11:C13)</f>
        <v>0</v>
      </c>
      <c r="F14" s="346"/>
      <c r="G14" s="339"/>
      <c r="H14" s="366"/>
      <c r="I14" s="339"/>
      <c r="J14" s="339"/>
      <c r="K14" s="339"/>
      <c r="L14" s="346"/>
      <c r="M14" s="339"/>
      <c r="N14" s="339"/>
      <c r="O14" s="339"/>
      <c r="P14" s="346"/>
      <c r="Q14" s="339"/>
      <c r="R14" s="339"/>
      <c r="S14" s="339"/>
    </row>
    <row r="15" spans="1:19" ht="12.75">
      <c r="A15" s="339"/>
      <c r="B15" s="436"/>
      <c r="C15" s="436"/>
      <c r="D15" s="436"/>
      <c r="F15" s="347"/>
      <c r="G15" s="339"/>
      <c r="H15" s="339"/>
      <c r="I15" s="436"/>
      <c r="J15" s="436"/>
      <c r="K15" s="339"/>
      <c r="L15" s="347"/>
      <c r="M15" s="436"/>
      <c r="N15" s="436"/>
      <c r="O15" s="339"/>
      <c r="P15" s="347"/>
      <c r="Q15" s="436"/>
      <c r="R15" s="436"/>
      <c r="S15" s="339"/>
    </row>
    <row r="16" spans="1:19" ht="12.75">
      <c r="A16" s="337" t="s">
        <v>162</v>
      </c>
      <c r="F16" s="347"/>
      <c r="G16" s="339"/>
      <c r="H16" s="339"/>
      <c r="I16" s="347"/>
      <c r="J16" s="347"/>
      <c r="K16" s="339"/>
      <c r="L16" s="347"/>
      <c r="M16" s="347"/>
      <c r="N16" s="347"/>
      <c r="O16" s="339"/>
      <c r="P16" s="347"/>
      <c r="Q16" s="347"/>
      <c r="R16" s="347"/>
      <c r="S16" s="339"/>
    </row>
    <row r="17" spans="1:19" ht="12.75">
      <c r="A17" s="367" t="s">
        <v>166</v>
      </c>
      <c r="B17" s="368" t="s">
        <v>164</v>
      </c>
      <c r="C17" s="368"/>
      <c r="D17" s="369">
        <f>IF(A17="Y",110%,IF(A17="N",100%,"ERROR"))</f>
        <v>1.1</v>
      </c>
      <c r="F17" s="347"/>
      <c r="G17" s="349"/>
      <c r="H17" s="349"/>
      <c r="I17" s="349"/>
      <c r="J17" s="349"/>
      <c r="K17" s="339"/>
      <c r="L17" s="347"/>
      <c r="M17" s="349"/>
      <c r="N17" s="349"/>
      <c r="O17" s="339"/>
      <c r="P17" s="347"/>
      <c r="Q17" s="349"/>
      <c r="R17" s="349"/>
      <c r="S17" s="339"/>
    </row>
    <row r="18" spans="1:19" ht="12.75">
      <c r="A18" s="370" t="s">
        <v>163</v>
      </c>
      <c r="B18" s="339" t="s">
        <v>165</v>
      </c>
      <c r="C18" s="339"/>
      <c r="D18" s="371">
        <f>IF(A18="Y",110%,IF(A18="N",100%,"ERROR"))</f>
        <v>1</v>
      </c>
      <c r="F18" s="347"/>
      <c r="G18" s="349"/>
      <c r="H18" s="349"/>
      <c r="I18" s="349"/>
      <c r="J18" s="349"/>
      <c r="K18" s="339"/>
      <c r="L18" s="347"/>
      <c r="M18" s="349"/>
      <c r="N18" s="349"/>
      <c r="O18" s="339"/>
      <c r="P18" s="347"/>
      <c r="Q18" s="349"/>
      <c r="R18" s="349"/>
      <c r="S18" s="339"/>
    </row>
    <row r="19" spans="1:19" ht="12.75">
      <c r="A19" s="372" t="s">
        <v>163</v>
      </c>
      <c r="B19" s="373" t="s">
        <v>167</v>
      </c>
      <c r="C19" s="373"/>
      <c r="D19" s="374">
        <f>IF(A19="Y",110%,IF(A19="N",100%,"ERROR"))</f>
        <v>1</v>
      </c>
      <c r="F19" s="347"/>
      <c r="G19" s="339"/>
      <c r="H19" s="339"/>
      <c r="I19" s="349"/>
      <c r="J19" s="349"/>
      <c r="K19" s="339"/>
      <c r="L19" s="347"/>
      <c r="M19" s="349"/>
      <c r="N19" s="349"/>
      <c r="O19" s="339"/>
      <c r="P19" s="347"/>
      <c r="Q19" s="349"/>
      <c r="R19" s="349"/>
      <c r="S19" s="339"/>
    </row>
    <row r="20" spans="1:19" ht="12.75">
      <c r="A20" s="375"/>
      <c r="B20" s="373" t="s">
        <v>70</v>
      </c>
      <c r="C20" s="373"/>
      <c r="D20" s="376">
        <f>D17*D18*D19</f>
        <v>1.1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</row>
    <row r="21" spans="6:19" ht="12.75"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46"/>
      <c r="Q21" s="339"/>
      <c r="R21" s="339"/>
      <c r="S21" s="339"/>
    </row>
    <row r="22" spans="6:19" ht="12.75"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47"/>
      <c r="Q22" s="436"/>
      <c r="R22" s="436"/>
      <c r="S22" s="339"/>
    </row>
    <row r="23" spans="1:19" ht="12.75">
      <c r="A23" s="432" t="s">
        <v>168</v>
      </c>
      <c r="B23" s="433"/>
      <c r="C23" s="377" t="s">
        <v>70</v>
      </c>
      <c r="D23" s="377" t="s">
        <v>113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47"/>
      <c r="Q23" s="347"/>
      <c r="R23" s="347"/>
      <c r="S23" s="339"/>
    </row>
    <row r="24" spans="1:19" ht="12.75">
      <c r="A24" s="434"/>
      <c r="B24" s="435"/>
      <c r="C24" s="362">
        <f>((B11*C11+B12*C12+B13*C13)*D20)</f>
        <v>0</v>
      </c>
      <c r="D24" s="362" t="e">
        <f>(C24/C6)</f>
        <v>#DIV/0!</v>
      </c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47"/>
      <c r="Q24" s="349"/>
      <c r="R24" s="349"/>
      <c r="S24" s="339"/>
    </row>
    <row r="25" spans="6:19" ht="12.75"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47"/>
      <c r="Q25" s="349"/>
      <c r="R25" s="349"/>
      <c r="S25" s="339"/>
    </row>
    <row r="26" spans="1:19" ht="14.25">
      <c r="A26" s="378" t="s">
        <v>169</v>
      </c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47"/>
      <c r="Q26" s="349"/>
      <c r="R26" s="349"/>
      <c r="S26" s="339"/>
    </row>
  </sheetData>
  <sheetProtection/>
  <mergeCells count="6">
    <mergeCell ref="A23:B24"/>
    <mergeCell ref="B15:D15"/>
    <mergeCell ref="M15:N15"/>
    <mergeCell ref="Q15:R15"/>
    <mergeCell ref="Q22:R22"/>
    <mergeCell ref="I15:J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Villa Mariposas</dc:title>
  <dc:subject>Work</dc:subject>
  <dc:creator>John Marshall</dc:creator>
  <cp:keywords/>
  <dc:description/>
  <cp:lastModifiedBy>Dove Hotz</cp:lastModifiedBy>
  <cp:lastPrinted>2004-11-22T23:10:10Z</cp:lastPrinted>
  <dcterms:created xsi:type="dcterms:W3CDTF">1998-01-24T20:56:44Z</dcterms:created>
  <dcterms:modified xsi:type="dcterms:W3CDTF">2010-02-25T22:26:56Z</dcterms:modified>
  <cp:category/>
  <cp:version/>
  <cp:contentType/>
  <cp:contentStatus/>
</cp:coreProperties>
</file>