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<sst xmlns="http://schemas.openxmlformats.org/spreadsheetml/2006/main" count="75" uniqueCount="50">
  <si>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REV</t>
  </si>
  <si>
    <t>QUANTITY</t>
  </si>
  <si>
    <t>EARNINGS</t>
  </si>
  <si>
    <t>ORIG</t>
  </si>
  <si>
    <t>UNIT</t>
  </si>
  <si>
    <t>TOTAL</t>
  </si>
  <si>
    <t>CONTRACT</t>
  </si>
  <si>
    <t>COMPLETE</t>
  </si>
  <si>
    <t xml:space="preserve">THIS </t>
  </si>
  <si>
    <t>ITEM</t>
  </si>
  <si>
    <t>DESCRIPTION</t>
  </si>
  <si>
    <t>QTYS</t>
  </si>
  <si>
    <t>PRICE</t>
  </si>
  <si>
    <t>AMOUNT</t>
  </si>
  <si>
    <t>TO DATE</t>
  </si>
  <si>
    <t>PERIOD</t>
  </si>
  <si>
    <t>Preconstruction Services</t>
  </si>
  <si>
    <t>LS</t>
  </si>
  <si>
    <r>
      <t>Field Engineering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</si>
  <si>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Quality Control </t>
  </si>
  <si>
    <t>Mobilization</t>
  </si>
  <si>
    <r>
      <t>Work Zone Traffic Control</t>
    </r>
  </si>
  <si>
    <t>Erosion Control</t>
  </si>
  <si>
    <t>1.52mm PVC Geomembrane (3 meter x 2.5 meter)</t>
  </si>
  <si>
    <t>EA</t>
  </si>
  <si>
    <t xml:space="preserve">Install Ri59 Paved Track - Tangent </t>
  </si>
  <si>
    <r>
      <t>Install Ri59 Paved Track - Curved</t>
    </r>
  </si>
  <si>
    <t xml:space="preserve"> </t>
  </si>
  <si>
    <t>CM/GC Fee (3.5%)</t>
  </si>
  <si>
    <t>Furnish Ri59 Head Hardened Girder Rail (HSHM)</t>
  </si>
  <si>
    <t>Haul and Unload Materials</t>
  </si>
  <si>
    <t>SY</t>
  </si>
  <si>
    <t>LF</t>
  </si>
  <si>
    <t>CY</t>
  </si>
  <si>
    <t>TF</t>
  </si>
  <si>
    <t xml:space="preserve">Construct Reinforced PCC Pavement (9" Thick) </t>
  </si>
  <si>
    <t>Track Excavation in Concrete (9" PCC, 4" ATB, Agg.) 10' Wide</t>
  </si>
  <si>
    <t>Track Excavation in AC (6"-8" AC, Agg.) 10' Wide</t>
  </si>
  <si>
    <t>PCC Roadway Excavation (9" PCC) Outside Track Exc.</t>
  </si>
  <si>
    <t>Track Excavation in Agg. Base</t>
  </si>
  <si>
    <t xml:space="preserve">Ton </t>
  </si>
  <si>
    <t>Remove Existing Curb and Gutter</t>
  </si>
  <si>
    <t xml:space="preserve">8" SDR 35 PVC Track Drain Leads </t>
  </si>
  <si>
    <t>Total Construction Cost</t>
  </si>
  <si>
    <t>Subtotal</t>
  </si>
  <si>
    <t>Asphalt Paving Special Staging</t>
  </si>
  <si>
    <t>Construct Curb and 18" - 24" Gutter</t>
  </si>
  <si>
    <t>Temporary Asphalt Paving</t>
  </si>
  <si>
    <t>Pre-Bend Tangent Girder Rail</t>
  </si>
  <si>
    <t>Furnish and Install Track Drain - Ri59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</si>
</sst>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.00"/>
    <numFmt numFmtId="167" formatCode="0.00000%"/>
    <numFmt numFmtId="168" formatCode="&quot;$&quot;#,##0.000_);\(&quot;$&quot;#,##0.000\)"/>
    <numFmt numFmtId="169" formatCode="&quot;$&quot;#,##0.0000_);\(&quot;$&quot;#,##0.0000\)"/>
    <numFmt numFmtId="170" formatCode="#,##0.0"/>
    <numFmt numFmtId="171" formatCode="#,##0.000"/>
    <numFmt numFmtId="172" formatCode="&quot;$&quot;#,##0.00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8"/>
      </right>
      <top style="thin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3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7" fontId="1" fillId="0" borderId="2" xfId="0" applyNumberFormat="1" applyFont="1" applyBorder="1" applyAlignment="1" applyProtection="1">
      <alignment/>
      <protection/>
    </xf>
    <xf numFmtId="39" fontId="1" fillId="0" borderId="3" xfId="0" applyNumberFormat="1" applyFont="1" applyBorder="1" applyAlignment="1" applyProtection="1">
      <alignment/>
      <protection/>
    </xf>
    <xf numFmtId="7" fontId="1" fillId="0" borderId="3" xfId="0" applyNumberFormat="1" applyFont="1" applyBorder="1" applyAlignment="1" applyProtection="1">
      <alignment/>
      <protection/>
    </xf>
    <xf numFmtId="2" fontId="1" fillId="0" borderId="3" xfId="0" applyNumberFormat="1" applyFont="1" applyBorder="1" applyAlignment="1">
      <alignment/>
    </xf>
    <xf numFmtId="7" fontId="1" fillId="0" borderId="3" xfId="0" applyNumberFormat="1" applyFont="1" applyBorder="1" applyAlignment="1">
      <alignment/>
    </xf>
    <xf numFmtId="7" fontId="4" fillId="0" borderId="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7" fontId="1" fillId="0" borderId="0" xfId="0" applyNumberFormat="1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7" fontId="5" fillId="0" borderId="5" xfId="0" applyNumberFormat="1" applyFont="1" applyBorder="1" applyAlignment="1" applyProtection="1">
      <alignment/>
      <protection/>
    </xf>
    <xf numFmtId="10" fontId="5" fillId="0" borderId="5" xfId="0" applyNumberFormat="1" applyFont="1" applyBorder="1" applyAlignment="1" applyProtection="1">
      <alignment/>
      <protection/>
    </xf>
    <xf numFmtId="7" fontId="5" fillId="0" borderId="6" xfId="0" applyNumberFormat="1" applyFont="1" applyBorder="1" applyAlignment="1" applyProtection="1">
      <alignment/>
      <protection/>
    </xf>
    <xf numFmtId="7" fontId="5" fillId="0" borderId="7" xfId="0" applyNumberFormat="1" applyFont="1" applyBorder="1" applyAlignment="1" applyProtection="1">
      <alignment/>
      <protection/>
    </xf>
    <xf numFmtId="2" fontId="5" fillId="0" borderId="7" xfId="0" applyNumberFormat="1" applyFont="1" applyBorder="1" applyAlignment="1" applyProtection="1">
      <alignment/>
      <protection/>
    </xf>
    <xf numFmtId="166" fontId="5" fillId="0" borderId="8" xfId="0" applyNumberFormat="1" applyFont="1" applyBorder="1" applyAlignment="1" applyProtection="1">
      <alignment/>
      <protection/>
    </xf>
    <xf numFmtId="7" fontId="5" fillId="0" borderId="9" xfId="0" applyNumberFormat="1" applyFont="1" applyBorder="1" applyAlignment="1" applyProtection="1">
      <alignment/>
      <protection/>
    </xf>
    <xf numFmtId="10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/>
      <protection/>
    </xf>
    <xf numFmtId="7" fontId="5" fillId="0" borderId="1" xfId="0" applyNumberFormat="1" applyFont="1" applyBorder="1" applyAlignment="1" applyProtection="1">
      <alignment/>
      <protection/>
    </xf>
    <xf numFmtId="167" fontId="5" fillId="0" borderId="1" xfId="0" applyNumberFormat="1" applyFont="1" applyBorder="1" applyAlignment="1" applyProtection="1">
      <alignment/>
      <protection/>
    </xf>
    <xf numFmtId="2" fontId="5" fillId="0" borderId="1" xfId="0" applyNumberFormat="1" applyFont="1" applyBorder="1" applyAlignment="1" applyProtection="1">
      <alignment/>
      <protection/>
    </xf>
    <xf numFmtId="7" fontId="5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/>
    </xf>
    <xf numFmtId="39" fontId="1" fillId="0" borderId="7" xfId="0" applyNumberFormat="1" applyFont="1" applyBorder="1" applyAlignment="1" applyProtection="1">
      <alignment/>
      <protection/>
    </xf>
    <xf numFmtId="7" fontId="1" fillId="0" borderId="7" xfId="0" applyNumberFormat="1" applyFont="1" applyBorder="1" applyAlignment="1" applyProtection="1">
      <alignment/>
      <protection/>
    </xf>
    <xf numFmtId="2" fontId="1" fillId="0" borderId="7" xfId="0" applyNumberFormat="1" applyFont="1" applyBorder="1" applyAlignment="1">
      <alignment/>
    </xf>
    <xf numFmtId="7" fontId="1" fillId="0" borderId="7" xfId="0" applyNumberFormat="1" applyFont="1" applyBorder="1" applyAlignment="1">
      <alignment/>
    </xf>
    <xf numFmtId="7" fontId="4" fillId="0" borderId="8" xfId="0" applyNumberFormat="1" applyFont="1" applyBorder="1" applyAlignment="1">
      <alignment/>
    </xf>
    <xf numFmtId="7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71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7" fontId="1" fillId="0" borderId="2" xfId="0" applyNumberFormat="1" applyFont="1" applyFill="1" applyBorder="1" applyAlignment="1" applyProtection="1">
      <alignment/>
      <protection/>
    </xf>
    <xf numFmtId="39" fontId="1" fillId="0" borderId="3" xfId="0" applyNumberFormat="1" applyFont="1" applyFill="1" applyBorder="1" applyAlignment="1" applyProtection="1">
      <alignment/>
      <protection/>
    </xf>
    <xf numFmtId="7" fontId="1" fillId="0" borderId="3" xfId="0" applyNumberFormat="1" applyFont="1" applyFill="1" applyBorder="1" applyAlignment="1" applyProtection="1">
      <alignment/>
      <protection/>
    </xf>
    <xf numFmtId="2" fontId="1" fillId="0" borderId="3" xfId="0" applyNumberFormat="1" applyFont="1" applyFill="1" applyBorder="1" applyAlignment="1">
      <alignment/>
    </xf>
    <xf numFmtId="7" fontId="1" fillId="0" borderId="3" xfId="0" applyNumberFormat="1" applyFont="1" applyFill="1" applyBorder="1" applyAlignment="1">
      <alignment/>
    </xf>
    <xf numFmtId="7" fontId="4" fillId="0" borderId="4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9" fontId="1" fillId="0" borderId="5" xfId="0" applyNumberFormat="1" applyFont="1" applyBorder="1" applyAlignment="1" applyProtection="1">
      <alignment/>
      <protection/>
    </xf>
    <xf numFmtId="7" fontId="1" fillId="0" borderId="6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 applyProtection="1">
      <alignment horizontal="right" vertical="center"/>
      <protection/>
    </xf>
    <xf numFmtId="7" fontId="5" fillId="0" borderId="13" xfId="0" applyNumberFormat="1" applyFont="1" applyBorder="1" applyAlignment="1" applyProtection="1">
      <alignment/>
      <protection/>
    </xf>
    <xf numFmtId="7" fontId="5" fillId="0" borderId="14" xfId="0" applyNumberFormat="1" applyFont="1" applyBorder="1" applyAlignment="1" applyProtection="1">
      <alignment/>
      <protection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37" fontId="7" fillId="0" borderId="1" xfId="0" applyNumberFormat="1" applyFont="1" applyFill="1" applyBorder="1" applyAlignment="1" applyProtection="1">
      <alignment horizontal="center"/>
      <protection/>
    </xf>
    <xf numFmtId="165" fontId="7" fillId="0" borderId="1" xfId="0" applyNumberFormat="1" applyFont="1" applyFill="1" applyBorder="1" applyAlignment="1" applyProtection="1">
      <alignment horizontal="center"/>
      <protection/>
    </xf>
    <xf numFmtId="165" fontId="7" fillId="0" borderId="1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/>
    </xf>
    <xf numFmtId="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6" fontId="0" fillId="0" borderId="1" xfId="0" applyNumberFormat="1" applyBorder="1" applyAlignment="1">
      <alignment/>
    </xf>
    <xf numFmtId="0" fontId="8" fillId="0" borderId="1" xfId="0" applyFont="1" applyBorder="1" applyAlignment="1">
      <alignment horizontal="right"/>
    </xf>
    <xf numFmtId="7" fontId="8" fillId="0" borderId="1" xfId="0" applyNumberFormat="1" applyFont="1" applyBorder="1" applyAlignment="1">
      <alignment/>
    </xf>
    <xf numFmtId="7" fontId="1" fillId="0" borderId="1" xfId="0" applyNumberFormat="1" applyFont="1" applyFill="1" applyBorder="1" applyAlignment="1" applyProtection="1">
      <alignment/>
      <protection/>
    </xf>
    <xf numFmtId="0" fontId="1" fillId="2" borderId="12" xfId="0" applyFont="1" applyFill="1" applyBorder="1" applyAlignment="1">
      <alignment horizontal="center"/>
    </xf>
    <xf numFmtId="1" fontId="1" fillId="0" borderId="12" xfId="0" applyNumberFormat="1" applyFont="1" applyBorder="1" applyAlignment="1" applyProtection="1">
      <alignment horizontal="center"/>
      <protection/>
    </xf>
    <xf numFmtId="37" fontId="2" fillId="3" borderId="16" xfId="0" applyNumberFormat="1" applyFont="1" applyFill="1" applyBorder="1" applyAlignment="1" applyProtection="1">
      <alignment/>
      <protection/>
    </xf>
    <xf numFmtId="37" fontId="2" fillId="3" borderId="17" xfId="0" applyNumberFormat="1" applyFont="1" applyFill="1" applyBorder="1" applyAlignment="1" applyProtection="1">
      <alignment/>
      <protection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166" fontId="3" fillId="3" borderId="17" xfId="0" applyNumberFormat="1" applyFont="1" applyFill="1" applyBorder="1" applyAlignment="1">
      <alignment horizontal="center"/>
    </xf>
    <xf numFmtId="7" fontId="3" fillId="3" borderId="19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/>
    </xf>
    <xf numFmtId="37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7" fontId="3" fillId="0" borderId="12" xfId="0" applyNumberFormat="1" applyFont="1" applyFill="1" applyBorder="1" applyAlignment="1">
      <alignment horizontal="center"/>
    </xf>
    <xf numFmtId="37" fontId="3" fillId="3" borderId="20" xfId="0" applyNumberFormat="1" applyFont="1" applyFill="1" applyBorder="1" applyAlignment="1" applyProtection="1">
      <alignment horizontal="center"/>
      <protection/>
    </xf>
    <xf numFmtId="37" fontId="3" fillId="3" borderId="21" xfId="0" applyNumberFormat="1" applyFont="1" applyFill="1" applyBorder="1" applyAlignment="1" applyProtection="1">
      <alignment horizontal="center"/>
      <protection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66" fontId="3" fillId="3" borderId="21" xfId="0" applyNumberFormat="1" applyFont="1" applyFill="1" applyBorder="1" applyAlignment="1">
      <alignment horizontal="center"/>
    </xf>
    <xf numFmtId="7" fontId="3" fillId="3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31" sqref="G31"/>
    </sheetView>
  </sheetViews>
  <sheetFormatPr defaultColWidth="12.57421875" defaultRowHeight="12.75"/>
  <cols>
    <col min="1" max="1" width="6.7109375" style="1" customWidth="1"/>
    <col min="2" max="2" width="48.28125" style="4" customWidth="1"/>
    <col min="3" max="3" width="9.7109375" style="1" customWidth="1"/>
    <col min="4" max="4" width="13.8515625" style="1" hidden="1" customWidth="1"/>
    <col min="5" max="5" width="6.421875" style="1" bestFit="1" customWidth="1"/>
    <col min="6" max="6" width="12.28125" style="48" bestFit="1" customWidth="1"/>
    <col min="7" max="7" width="15.8515625" style="2" customWidth="1"/>
    <col min="8" max="8" width="22.140625" style="2" hidden="1" customWidth="1"/>
    <col min="9" max="9" width="9.8515625" style="1" hidden="1" customWidth="1"/>
    <col min="10" max="10" width="18.57421875" style="1" hidden="1" customWidth="1"/>
    <col min="11" max="11" width="11.7109375" style="1" hidden="1" customWidth="1"/>
    <col min="12" max="12" width="15.57421875" style="1" hidden="1" customWidth="1"/>
    <col min="13" max="13" width="9.57421875" style="3" hidden="1" customWidth="1"/>
    <col min="14" max="14" width="13.8515625" style="1" hidden="1" customWidth="1"/>
    <col min="15" max="15" width="14.7109375" style="1" hidden="1" customWidth="1"/>
    <col min="16" max="16384" width="14.7109375" style="1" customWidth="1"/>
  </cols>
  <sheetData>
    <row r="1" spans="1:14" s="79" customFormat="1" ht="11.25">
      <c r="A1" s="90"/>
      <c r="B1" s="91"/>
      <c r="C1" s="92" t="s">
        <v>3</v>
      </c>
      <c r="D1" s="93" t="s">
        <v>0</v>
      </c>
      <c r="E1" s="94"/>
      <c r="F1" s="95" t="s">
        <v>4</v>
      </c>
      <c r="G1" s="96" t="s">
        <v>5</v>
      </c>
      <c r="H1" s="77" t="s">
        <v>6</v>
      </c>
      <c r="I1" s="76" t="s">
        <v>7</v>
      </c>
      <c r="J1" s="76" t="s">
        <v>2</v>
      </c>
      <c r="K1" s="76" t="s">
        <v>1</v>
      </c>
      <c r="L1" s="76" t="s">
        <v>2</v>
      </c>
      <c r="M1" s="78" t="s">
        <v>8</v>
      </c>
      <c r="N1" s="76" t="s">
        <v>8</v>
      </c>
    </row>
    <row r="2" spans="1:15" s="79" customFormat="1" ht="12" thickBot="1">
      <c r="A2" s="102" t="s">
        <v>9</v>
      </c>
      <c r="B2" s="103" t="s">
        <v>10</v>
      </c>
      <c r="C2" s="104" t="s">
        <v>1</v>
      </c>
      <c r="D2" s="105" t="s">
        <v>11</v>
      </c>
      <c r="E2" s="104" t="s">
        <v>4</v>
      </c>
      <c r="F2" s="106" t="s">
        <v>12</v>
      </c>
      <c r="G2" s="107" t="s">
        <v>13</v>
      </c>
      <c r="H2" s="80" t="s">
        <v>13</v>
      </c>
      <c r="I2" s="81" t="s">
        <v>14</v>
      </c>
      <c r="J2" s="81" t="s">
        <v>14</v>
      </c>
      <c r="K2" s="81" t="s">
        <v>14</v>
      </c>
      <c r="L2" s="81" t="s">
        <v>14</v>
      </c>
      <c r="M2" s="82" t="s">
        <v>15</v>
      </c>
      <c r="N2" s="81" t="s">
        <v>15</v>
      </c>
      <c r="O2" s="83"/>
    </row>
    <row r="3" spans="1:14" s="79" customFormat="1" ht="11.25">
      <c r="A3" s="98"/>
      <c r="B3" s="98"/>
      <c r="C3" s="99"/>
      <c r="D3" s="99"/>
      <c r="E3" s="99"/>
      <c r="F3" s="100"/>
      <c r="G3" s="101"/>
      <c r="H3" s="77"/>
      <c r="I3" s="76"/>
      <c r="J3" s="76"/>
      <c r="K3" s="76"/>
      <c r="L3" s="76"/>
      <c r="M3" s="78"/>
      <c r="N3" s="76"/>
    </row>
    <row r="4" spans="1:15" ht="12">
      <c r="A4" s="88">
        <v>1</v>
      </c>
      <c r="B4" s="64" t="s">
        <v>20</v>
      </c>
      <c r="C4" s="65">
        <v>1</v>
      </c>
      <c r="D4" s="89"/>
      <c r="E4" s="37" t="s">
        <v>17</v>
      </c>
      <c r="F4" s="97">
        <v>99000</v>
      </c>
      <c r="G4" s="87">
        <f>C4*F4</f>
        <v>99000</v>
      </c>
      <c r="H4" s="8"/>
      <c r="I4" s="38">
        <f>K4+M4</f>
        <v>0.9999999998000001</v>
      </c>
      <c r="J4" s="39">
        <f>(I4*F4)</f>
        <v>98999.99998020001</v>
      </c>
      <c r="K4" s="40">
        <v>0.9999999998000001</v>
      </c>
      <c r="L4" s="41">
        <f>K4*F4</f>
        <v>98999.99998020001</v>
      </c>
      <c r="M4" s="40">
        <v>0</v>
      </c>
      <c r="N4" s="42">
        <f>M4*F4</f>
        <v>0</v>
      </c>
      <c r="O4" s="14">
        <f>C4-I4</f>
        <v>1.9999990552577174E-10</v>
      </c>
    </row>
    <row r="5" spans="1:15" ht="13.5">
      <c r="A5" s="68">
        <f>A4+1</f>
        <v>2</v>
      </c>
      <c r="B5" s="16" t="s">
        <v>18</v>
      </c>
      <c r="C5" s="6">
        <v>1</v>
      </c>
      <c r="D5" s="70"/>
      <c r="E5" s="7" t="s">
        <v>17</v>
      </c>
      <c r="F5" s="44">
        <v>15000</v>
      </c>
      <c r="G5" s="87">
        <f>C5*F5</f>
        <v>15000</v>
      </c>
      <c r="H5" s="8"/>
      <c r="I5" s="9">
        <f aca="true" t="shared" si="0" ref="I5:I16">K5+M5</f>
        <v>0.9999999940500004</v>
      </c>
      <c r="J5" s="10">
        <f aca="true" t="shared" si="1" ref="J5:J16">(I5*F5)</f>
        <v>14999.999910750006</v>
      </c>
      <c r="K5" s="11">
        <v>0.9999999940500004</v>
      </c>
      <c r="L5" s="12">
        <f aca="true" t="shared" si="2" ref="L5:L16">K5*F5</f>
        <v>14999.999910750006</v>
      </c>
      <c r="M5" s="11">
        <v>0</v>
      </c>
      <c r="N5" s="13">
        <f aca="true" t="shared" si="3" ref="N5:N16">M5*F5</f>
        <v>0</v>
      </c>
      <c r="O5" s="14">
        <f aca="true" t="shared" si="4" ref="O5:O16">C5-I5</f>
        <v>5.949999604126788E-09</v>
      </c>
    </row>
    <row r="6" spans="1:15" ht="12">
      <c r="A6" s="68">
        <f aca="true" t="shared" si="5" ref="A6:A21">A5+1</f>
        <v>3</v>
      </c>
      <c r="B6" s="16" t="s">
        <v>19</v>
      </c>
      <c r="C6" s="6">
        <v>1</v>
      </c>
      <c r="D6" s="69"/>
      <c r="E6" s="7" t="s">
        <v>17</v>
      </c>
      <c r="F6" s="44">
        <v>25000</v>
      </c>
      <c r="G6" s="87">
        <f>C6*F6</f>
        <v>25000</v>
      </c>
      <c r="H6" s="8"/>
      <c r="I6" s="9">
        <f t="shared" si="0"/>
        <v>1</v>
      </c>
      <c r="J6" s="10">
        <f t="shared" si="1"/>
        <v>25000</v>
      </c>
      <c r="K6" s="11">
        <v>1</v>
      </c>
      <c r="L6" s="12">
        <f t="shared" si="2"/>
        <v>25000</v>
      </c>
      <c r="M6" s="11">
        <f>1-K6</f>
        <v>0</v>
      </c>
      <c r="N6" s="13">
        <f t="shared" si="3"/>
        <v>0</v>
      </c>
      <c r="O6" s="14">
        <f t="shared" si="4"/>
        <v>0</v>
      </c>
    </row>
    <row r="7" spans="1:15" ht="13.5">
      <c r="A7" s="68">
        <f t="shared" si="5"/>
        <v>4</v>
      </c>
      <c r="B7" s="16" t="s">
        <v>21</v>
      </c>
      <c r="C7" s="6">
        <v>1</v>
      </c>
      <c r="D7" s="69"/>
      <c r="E7" s="7" t="s">
        <v>17</v>
      </c>
      <c r="F7" s="44">
        <v>21600</v>
      </c>
      <c r="G7" s="87">
        <f>C7*F7</f>
        <v>21600</v>
      </c>
      <c r="H7" s="8"/>
      <c r="I7" s="9">
        <f t="shared" si="0"/>
        <v>1</v>
      </c>
      <c r="J7" s="10">
        <f t="shared" si="1"/>
        <v>21600</v>
      </c>
      <c r="K7" s="11">
        <v>1</v>
      </c>
      <c r="L7" s="12">
        <f t="shared" si="2"/>
        <v>21600</v>
      </c>
      <c r="M7" s="11">
        <f>1-K7</f>
        <v>0</v>
      </c>
      <c r="N7" s="13">
        <f t="shared" si="3"/>
        <v>0</v>
      </c>
      <c r="O7" s="14">
        <f t="shared" si="4"/>
        <v>0</v>
      </c>
    </row>
    <row r="8" spans="1:15" ht="12">
      <c r="A8" s="68">
        <f t="shared" si="5"/>
        <v>5</v>
      </c>
      <c r="B8" s="5" t="s">
        <v>16</v>
      </c>
      <c r="C8" s="6">
        <v>1</v>
      </c>
      <c r="D8" s="70"/>
      <c r="E8" s="7" t="s">
        <v>17</v>
      </c>
      <c r="F8" s="44">
        <v>5000</v>
      </c>
      <c r="G8" s="87">
        <f>C8*F8</f>
        <v>5000</v>
      </c>
      <c r="H8" s="8"/>
      <c r="I8" s="9">
        <f>K8+M8</f>
        <v>1</v>
      </c>
      <c r="J8" s="10">
        <f>(I8*F8)</f>
        <v>5000</v>
      </c>
      <c r="K8" s="11">
        <v>1</v>
      </c>
      <c r="L8" s="12">
        <f>K8*F8</f>
        <v>5000</v>
      </c>
      <c r="M8" s="11">
        <v>0</v>
      </c>
      <c r="N8" s="13">
        <f>M8*F8</f>
        <v>0</v>
      </c>
      <c r="O8" s="14">
        <f>C8-I8</f>
        <v>0</v>
      </c>
    </row>
    <row r="9" spans="1:15" ht="12">
      <c r="A9" s="68">
        <f t="shared" si="5"/>
        <v>6</v>
      </c>
      <c r="B9" s="16" t="s">
        <v>22</v>
      </c>
      <c r="C9" s="6">
        <v>1</v>
      </c>
      <c r="D9" s="69"/>
      <c r="E9" s="7" t="s">
        <v>17</v>
      </c>
      <c r="F9" s="44">
        <v>1500</v>
      </c>
      <c r="G9" s="87">
        <f aca="true" t="shared" si="6" ref="G9:G26">C9*F9</f>
        <v>1500</v>
      </c>
      <c r="H9" s="8"/>
      <c r="I9" s="9"/>
      <c r="J9" s="10"/>
      <c r="K9" s="11"/>
      <c r="L9" s="12"/>
      <c r="M9" s="11"/>
      <c r="N9" s="13"/>
      <c r="O9" s="14"/>
    </row>
    <row r="10" spans="1:15" ht="12">
      <c r="A10" s="68">
        <f t="shared" si="5"/>
        <v>7</v>
      </c>
      <c r="B10" s="50" t="s">
        <v>39</v>
      </c>
      <c r="C10" s="22">
        <v>235</v>
      </c>
      <c r="D10" s="71"/>
      <c r="E10" s="51" t="s">
        <v>33</v>
      </c>
      <c r="F10" s="44">
        <v>20</v>
      </c>
      <c r="G10" s="87">
        <f t="shared" si="6"/>
        <v>4700</v>
      </c>
      <c r="H10" s="8"/>
      <c r="I10" s="9"/>
      <c r="J10" s="10"/>
      <c r="K10" s="11"/>
      <c r="L10" s="12"/>
      <c r="M10" s="11"/>
      <c r="N10" s="13"/>
      <c r="O10" s="14"/>
    </row>
    <row r="11" spans="1:15" ht="12">
      <c r="A11" s="68">
        <f t="shared" si="5"/>
        <v>8</v>
      </c>
      <c r="B11" s="50" t="s">
        <v>37</v>
      </c>
      <c r="C11" s="22">
        <v>935</v>
      </c>
      <c r="D11" s="72"/>
      <c r="E11" s="51" t="s">
        <v>31</v>
      </c>
      <c r="F11" s="44">
        <v>8</v>
      </c>
      <c r="G11" s="87">
        <f t="shared" si="6"/>
        <v>7480</v>
      </c>
      <c r="H11" s="8"/>
      <c r="I11" s="9">
        <f t="shared" si="0"/>
        <v>59.8</v>
      </c>
      <c r="J11" s="10">
        <f t="shared" si="1"/>
        <v>478.4</v>
      </c>
      <c r="K11" s="11">
        <v>59.8</v>
      </c>
      <c r="L11" s="12">
        <f t="shared" si="2"/>
        <v>478.4</v>
      </c>
      <c r="M11" s="11">
        <v>0</v>
      </c>
      <c r="N11" s="13">
        <f t="shared" si="3"/>
        <v>0</v>
      </c>
      <c r="O11" s="14">
        <f t="shared" si="4"/>
        <v>875.2</v>
      </c>
    </row>
    <row r="12" spans="1:15" ht="12">
      <c r="A12" s="68">
        <f t="shared" si="5"/>
        <v>9</v>
      </c>
      <c r="B12" s="50" t="s">
        <v>36</v>
      </c>
      <c r="C12" s="22">
        <v>165</v>
      </c>
      <c r="D12" s="73"/>
      <c r="E12" s="51" t="s">
        <v>31</v>
      </c>
      <c r="F12" s="44">
        <v>12</v>
      </c>
      <c r="G12" s="87">
        <f t="shared" si="6"/>
        <v>1980</v>
      </c>
      <c r="H12" s="8"/>
      <c r="I12" s="9">
        <f t="shared" si="0"/>
        <v>1013</v>
      </c>
      <c r="J12" s="10">
        <f t="shared" si="1"/>
        <v>12156</v>
      </c>
      <c r="K12" s="11">
        <v>1013</v>
      </c>
      <c r="L12" s="12">
        <f t="shared" si="2"/>
        <v>12156</v>
      </c>
      <c r="M12" s="11">
        <v>0</v>
      </c>
      <c r="N12" s="13">
        <f t="shared" si="3"/>
        <v>0</v>
      </c>
      <c r="O12" s="14">
        <f t="shared" si="4"/>
        <v>-848</v>
      </c>
    </row>
    <row r="13" spans="1:15" ht="12">
      <c r="A13" s="68">
        <f t="shared" si="5"/>
        <v>10</v>
      </c>
      <c r="B13" s="50" t="s">
        <v>38</v>
      </c>
      <c r="C13" s="22">
        <v>165</v>
      </c>
      <c r="D13" s="73"/>
      <c r="E13" s="51" t="s">
        <v>31</v>
      </c>
      <c r="F13" s="44">
        <v>10</v>
      </c>
      <c r="G13" s="87">
        <f t="shared" si="6"/>
        <v>1650</v>
      </c>
      <c r="H13" s="8"/>
      <c r="I13" s="9">
        <f t="shared" si="0"/>
        <v>309.69</v>
      </c>
      <c r="J13" s="10">
        <f t="shared" si="1"/>
        <v>3096.9</v>
      </c>
      <c r="K13" s="11">
        <v>309.69</v>
      </c>
      <c r="L13" s="12">
        <f t="shared" si="2"/>
        <v>3096.9</v>
      </c>
      <c r="M13" s="11">
        <v>0</v>
      </c>
      <c r="N13" s="13">
        <f t="shared" si="3"/>
        <v>0</v>
      </c>
      <c r="O13" s="14">
        <f t="shared" si="4"/>
        <v>-144.69</v>
      </c>
    </row>
    <row r="14" spans="1:15" s="59" customFormat="1" ht="12">
      <c r="A14" s="68">
        <f t="shared" si="5"/>
        <v>11</v>
      </c>
      <c r="B14" s="50" t="s">
        <v>41</v>
      </c>
      <c r="C14" s="22">
        <v>170</v>
      </c>
      <c r="D14" s="73"/>
      <c r="E14" s="51" t="s">
        <v>32</v>
      </c>
      <c r="F14" s="44">
        <v>6</v>
      </c>
      <c r="G14" s="87">
        <f t="shared" si="6"/>
        <v>1020</v>
      </c>
      <c r="H14" s="52"/>
      <c r="I14" s="53"/>
      <c r="J14" s="54"/>
      <c r="K14" s="55"/>
      <c r="L14" s="56"/>
      <c r="M14" s="55"/>
      <c r="N14" s="57"/>
      <c r="O14" s="58"/>
    </row>
    <row r="15" spans="1:15" ht="12">
      <c r="A15" s="68">
        <f t="shared" si="5"/>
        <v>12</v>
      </c>
      <c r="B15" s="18" t="s">
        <v>23</v>
      </c>
      <c r="C15" s="19">
        <v>10</v>
      </c>
      <c r="D15" s="74"/>
      <c r="E15" s="20" t="s">
        <v>24</v>
      </c>
      <c r="F15" s="44">
        <v>150</v>
      </c>
      <c r="G15" s="87">
        <f t="shared" si="6"/>
        <v>1500</v>
      </c>
      <c r="H15" s="8"/>
      <c r="I15" s="9">
        <f t="shared" si="0"/>
        <v>4</v>
      </c>
      <c r="J15" s="10">
        <f t="shared" si="1"/>
        <v>600</v>
      </c>
      <c r="K15" s="11">
        <v>4</v>
      </c>
      <c r="L15" s="12">
        <f t="shared" si="2"/>
        <v>600</v>
      </c>
      <c r="M15" s="11">
        <v>0</v>
      </c>
      <c r="N15" s="13">
        <f t="shared" si="3"/>
        <v>0</v>
      </c>
      <c r="O15" s="14">
        <f t="shared" si="4"/>
        <v>6</v>
      </c>
    </row>
    <row r="16" spans="1:15" ht="12">
      <c r="A16" s="68">
        <f t="shared" si="5"/>
        <v>13</v>
      </c>
      <c r="B16" s="17" t="s">
        <v>42</v>
      </c>
      <c r="C16" s="6">
        <v>70</v>
      </c>
      <c r="D16" s="74"/>
      <c r="E16" s="7" t="s">
        <v>32</v>
      </c>
      <c r="F16" s="44">
        <v>120</v>
      </c>
      <c r="G16" s="87">
        <f t="shared" si="6"/>
        <v>8400</v>
      </c>
      <c r="H16" s="8"/>
      <c r="I16" s="9">
        <f t="shared" si="0"/>
        <v>150.3</v>
      </c>
      <c r="J16" s="10">
        <f t="shared" si="1"/>
        <v>18036</v>
      </c>
      <c r="K16" s="11">
        <v>150.3</v>
      </c>
      <c r="L16" s="12">
        <f t="shared" si="2"/>
        <v>18036</v>
      </c>
      <c r="M16" s="11">
        <v>0</v>
      </c>
      <c r="N16" s="13">
        <f t="shared" si="3"/>
        <v>0</v>
      </c>
      <c r="O16" s="14">
        <f t="shared" si="4"/>
        <v>-80.30000000000001</v>
      </c>
    </row>
    <row r="17" spans="1:15" ht="12">
      <c r="A17" s="68">
        <f t="shared" si="5"/>
        <v>14</v>
      </c>
      <c r="B17" s="50" t="s">
        <v>35</v>
      </c>
      <c r="C17" s="22">
        <v>200</v>
      </c>
      <c r="D17" s="63"/>
      <c r="E17" s="51" t="s">
        <v>31</v>
      </c>
      <c r="F17" s="44">
        <v>100</v>
      </c>
      <c r="G17" s="87">
        <f t="shared" si="6"/>
        <v>20000</v>
      </c>
      <c r="H17" s="21"/>
      <c r="I17" s="9"/>
      <c r="J17" s="10"/>
      <c r="K17" s="11"/>
      <c r="L17" s="12"/>
      <c r="M17" s="11"/>
      <c r="N17" s="13"/>
      <c r="O17" s="14"/>
    </row>
    <row r="18" spans="1:15" ht="12">
      <c r="A18" s="68">
        <f t="shared" si="5"/>
        <v>15</v>
      </c>
      <c r="B18" s="50" t="s">
        <v>46</v>
      </c>
      <c r="C18" s="22">
        <v>170</v>
      </c>
      <c r="D18" s="63"/>
      <c r="E18" s="51" t="s">
        <v>32</v>
      </c>
      <c r="F18" s="44">
        <v>20</v>
      </c>
      <c r="G18" s="87">
        <f t="shared" si="6"/>
        <v>3400</v>
      </c>
      <c r="H18" s="21"/>
      <c r="I18" s="9"/>
      <c r="J18" s="10"/>
      <c r="K18" s="11"/>
      <c r="L18" s="12"/>
      <c r="M18" s="11"/>
      <c r="N18" s="13"/>
      <c r="O18" s="14"/>
    </row>
    <row r="19" spans="1:15" ht="12">
      <c r="A19" s="68">
        <f t="shared" si="5"/>
        <v>16</v>
      </c>
      <c r="B19" s="17" t="s">
        <v>45</v>
      </c>
      <c r="C19" s="6">
        <v>1</v>
      </c>
      <c r="D19" s="15"/>
      <c r="E19" s="7" t="s">
        <v>17</v>
      </c>
      <c r="F19" s="44">
        <v>10500</v>
      </c>
      <c r="G19" s="87">
        <f t="shared" si="6"/>
        <v>10500</v>
      </c>
      <c r="H19" s="21"/>
      <c r="I19" s="9"/>
      <c r="J19" s="10"/>
      <c r="K19" s="11"/>
      <c r="L19" s="12"/>
      <c r="M19" s="11"/>
      <c r="N19" s="13"/>
      <c r="O19" s="14"/>
    </row>
    <row r="20" spans="1:15" ht="12">
      <c r="A20" s="68">
        <f t="shared" si="5"/>
        <v>17</v>
      </c>
      <c r="B20" s="17" t="s">
        <v>47</v>
      </c>
      <c r="C20" s="6">
        <v>35</v>
      </c>
      <c r="D20" s="15"/>
      <c r="E20" s="7" t="s">
        <v>40</v>
      </c>
      <c r="F20" s="44">
        <v>150</v>
      </c>
      <c r="G20" s="87">
        <f t="shared" si="6"/>
        <v>5250</v>
      </c>
      <c r="H20" s="21"/>
      <c r="I20" s="9"/>
      <c r="J20" s="10"/>
      <c r="K20" s="11"/>
      <c r="L20" s="12"/>
      <c r="M20" s="11"/>
      <c r="N20" s="13"/>
      <c r="O20" s="14"/>
    </row>
    <row r="21" spans="1:15" ht="12">
      <c r="A21" s="68">
        <f t="shared" si="5"/>
        <v>18</v>
      </c>
      <c r="B21" s="17" t="s">
        <v>29</v>
      </c>
      <c r="C21" s="49">
        <v>220.564</v>
      </c>
      <c r="D21" s="15"/>
      <c r="E21" s="7" t="s">
        <v>40</v>
      </c>
      <c r="F21" s="44">
        <v>1678.29</v>
      </c>
      <c r="G21" s="87">
        <f t="shared" si="6"/>
        <v>370170.35556</v>
      </c>
      <c r="H21" s="21"/>
      <c r="I21" s="9"/>
      <c r="J21" s="10"/>
      <c r="K21" s="11"/>
      <c r="L21" s="12"/>
      <c r="M21" s="11"/>
      <c r="N21" s="13"/>
      <c r="O21" s="14"/>
    </row>
    <row r="22" spans="1:15" ht="12">
      <c r="A22" s="68">
        <f>A21+1</f>
        <v>19</v>
      </c>
      <c r="B22" s="17" t="s">
        <v>30</v>
      </c>
      <c r="C22" s="6">
        <v>1</v>
      </c>
      <c r="D22" s="15"/>
      <c r="E22" s="7" t="s">
        <v>17</v>
      </c>
      <c r="F22" s="44">
        <v>16750</v>
      </c>
      <c r="G22" s="87">
        <f t="shared" si="6"/>
        <v>16750</v>
      </c>
      <c r="H22" s="21"/>
      <c r="I22" s="9"/>
      <c r="J22" s="10"/>
      <c r="K22" s="11"/>
      <c r="L22" s="12"/>
      <c r="M22" s="11"/>
      <c r="N22" s="13"/>
      <c r="O22" s="14"/>
    </row>
    <row r="23" spans="1:15" ht="12">
      <c r="A23" s="68">
        <f>A22+1</f>
        <v>20</v>
      </c>
      <c r="B23" s="17" t="s">
        <v>48</v>
      </c>
      <c r="C23" s="6">
        <v>1</v>
      </c>
      <c r="D23" s="15"/>
      <c r="E23" s="7" t="s">
        <v>17</v>
      </c>
      <c r="F23" s="44">
        <v>3000</v>
      </c>
      <c r="G23" s="87">
        <f t="shared" si="6"/>
        <v>3000</v>
      </c>
      <c r="H23" s="21"/>
      <c r="I23" s="9"/>
      <c r="J23" s="10"/>
      <c r="K23" s="11"/>
      <c r="L23" s="12"/>
      <c r="M23" s="11"/>
      <c r="N23" s="13"/>
      <c r="O23" s="14"/>
    </row>
    <row r="24" spans="1:15" ht="12">
      <c r="A24" s="68">
        <f>A23+1</f>
        <v>21</v>
      </c>
      <c r="B24" s="17" t="s">
        <v>25</v>
      </c>
      <c r="C24" s="6">
        <v>2200</v>
      </c>
      <c r="D24" s="15"/>
      <c r="E24" s="7" t="s">
        <v>34</v>
      </c>
      <c r="F24" s="44">
        <v>317</v>
      </c>
      <c r="G24" s="87">
        <f t="shared" si="6"/>
        <v>697400</v>
      </c>
      <c r="H24" s="21"/>
      <c r="I24" s="9">
        <f>K24+M24</f>
        <v>46</v>
      </c>
      <c r="J24" s="10">
        <f>(I24*F24)</f>
        <v>14582</v>
      </c>
      <c r="K24" s="11">
        <v>46</v>
      </c>
      <c r="L24" s="12">
        <f>K24*F24</f>
        <v>14582</v>
      </c>
      <c r="M24" s="11">
        <v>0</v>
      </c>
      <c r="N24" s="13">
        <f>M24*F24</f>
        <v>0</v>
      </c>
      <c r="O24" s="14">
        <f>C24-I24</f>
        <v>2154</v>
      </c>
    </row>
    <row r="25" spans="1:15" ht="12.75">
      <c r="A25" s="68">
        <f>A24+1</f>
        <v>22</v>
      </c>
      <c r="B25" s="17" t="s">
        <v>26</v>
      </c>
      <c r="C25" s="6">
        <v>60</v>
      </c>
      <c r="D25" s="15"/>
      <c r="E25" s="7" t="s">
        <v>34</v>
      </c>
      <c r="F25" s="44">
        <v>375</v>
      </c>
      <c r="G25" s="87">
        <f t="shared" si="6"/>
        <v>22500</v>
      </c>
      <c r="H25" s="21"/>
      <c r="I25" s="9">
        <f>K25+M25</f>
        <v>664.0000052769999</v>
      </c>
      <c r="J25" s="10">
        <f>(I25*F25)</f>
        <v>249000.00197887496</v>
      </c>
      <c r="K25" s="11">
        <v>664.0000052769999</v>
      </c>
      <c r="L25" s="12">
        <f>K25*F25</f>
        <v>249000.00197887496</v>
      </c>
      <c r="M25" s="11">
        <v>0</v>
      </c>
      <c r="N25" s="13">
        <f>M25*F25</f>
        <v>0</v>
      </c>
      <c r="O25" s="14">
        <f>C25-I25</f>
        <v>-604.0000052769999</v>
      </c>
    </row>
    <row r="26" spans="1:15" ht="12">
      <c r="A26" s="68">
        <f>A25+1</f>
        <v>23</v>
      </c>
      <c r="B26" s="17" t="s">
        <v>49</v>
      </c>
      <c r="C26" s="6">
        <v>9</v>
      </c>
      <c r="D26" s="15"/>
      <c r="E26" s="7" t="s">
        <v>24</v>
      </c>
      <c r="F26" s="44">
        <v>2200</v>
      </c>
      <c r="G26" s="87">
        <f t="shared" si="6"/>
        <v>19800</v>
      </c>
      <c r="H26" s="21"/>
      <c r="I26" s="9">
        <f>K26+M26</f>
        <v>19</v>
      </c>
      <c r="J26" s="10">
        <f>(I26*F26)</f>
        <v>41800</v>
      </c>
      <c r="K26" s="11">
        <v>19</v>
      </c>
      <c r="L26" s="12">
        <f>K26*F26</f>
        <v>41800</v>
      </c>
      <c r="M26" s="11">
        <v>0</v>
      </c>
      <c r="N26" s="13">
        <f>M26*F26</f>
        <v>0</v>
      </c>
      <c r="O26" s="14">
        <f>C26-I26</f>
        <v>-10</v>
      </c>
    </row>
    <row r="27" spans="1:15" ht="12.75">
      <c r="A27" s="62"/>
      <c r="B27" s="17"/>
      <c r="C27" s="6"/>
      <c r="D27" s="15"/>
      <c r="E27" s="7"/>
      <c r="F27" s="45"/>
      <c r="G27" s="43"/>
      <c r="H27" s="21"/>
      <c r="I27" s="60"/>
      <c r="J27" s="61"/>
      <c r="K27" s="40"/>
      <c r="L27" s="41"/>
      <c r="M27" s="40"/>
      <c r="N27" s="42"/>
      <c r="O27" s="14"/>
    </row>
    <row r="28" spans="1:15" ht="12">
      <c r="A28" s="15"/>
      <c r="B28" s="75" t="s">
        <v>44</v>
      </c>
      <c r="C28" s="15"/>
      <c r="D28" s="15"/>
      <c r="E28" s="15"/>
      <c r="F28" s="46"/>
      <c r="G28" s="33">
        <f>SUM(G4:G27)</f>
        <v>1362600.35556</v>
      </c>
      <c r="H28" s="23">
        <f>SUM(H6:H16)</f>
        <v>0</v>
      </c>
      <c r="I28" s="24">
        <f>SUM(J4:J26)/G28</f>
        <v>0.3708712534880685</v>
      </c>
      <c r="J28" s="25">
        <f>SUM(J4:J26)+0.01</f>
        <v>505349.311869825</v>
      </c>
      <c r="K28" s="26" t="s">
        <v>27</v>
      </c>
      <c r="L28" s="26">
        <f>SUM(L4:L26)+0.01</f>
        <v>505349.311869825</v>
      </c>
      <c r="M28" s="27"/>
      <c r="N28" s="28">
        <f>SUM(N4:N26)</f>
        <v>0</v>
      </c>
      <c r="O28" s="14"/>
    </row>
    <row r="29" spans="1:15" ht="12">
      <c r="A29" s="15"/>
      <c r="B29" s="75"/>
      <c r="C29" s="15"/>
      <c r="D29" s="15"/>
      <c r="E29" s="15"/>
      <c r="F29" s="46"/>
      <c r="G29" s="33"/>
      <c r="H29" s="66"/>
      <c r="I29" s="30"/>
      <c r="J29" s="29"/>
      <c r="K29" s="29"/>
      <c r="L29" s="29"/>
      <c r="M29" s="31"/>
      <c r="N29" s="32"/>
      <c r="O29" s="14"/>
    </row>
    <row r="30" spans="1:15" ht="12">
      <c r="A30" s="15"/>
      <c r="B30" s="75" t="s">
        <v>28</v>
      </c>
      <c r="C30" s="15"/>
      <c r="D30" s="15"/>
      <c r="E30" s="15"/>
      <c r="F30" s="46"/>
      <c r="G30" s="33">
        <f>G28*0.035</f>
        <v>47691.012444600005</v>
      </c>
      <c r="H30" s="67"/>
      <c r="I30" s="34"/>
      <c r="J30" s="33">
        <f>J28*0.035+0.01</f>
        <v>17687.235915443875</v>
      </c>
      <c r="K30" s="33"/>
      <c r="L30" s="33">
        <f>L28*0.035+0.01</f>
        <v>17687.235915443875</v>
      </c>
      <c r="M30" s="35"/>
      <c r="N30" s="36">
        <f>N28*0.035</f>
        <v>0</v>
      </c>
      <c r="O30" s="14"/>
    </row>
    <row r="31" spans="1:7" ht="12.75">
      <c r="A31" s="62"/>
      <c r="B31" s="62"/>
      <c r="C31" s="62"/>
      <c r="D31" s="62"/>
      <c r="E31" s="62"/>
      <c r="F31" s="84"/>
      <c r="G31" s="62"/>
    </row>
    <row r="32" spans="1:7" ht="12.75">
      <c r="A32" s="62"/>
      <c r="B32" s="85" t="s">
        <v>43</v>
      </c>
      <c r="C32" s="62"/>
      <c r="D32" s="62"/>
      <c r="E32" s="62"/>
      <c r="F32" s="84"/>
      <c r="G32" s="86">
        <f>G28+G30</f>
        <v>1410291.3680046</v>
      </c>
    </row>
    <row r="33" ht="12.75">
      <c r="F33" s="47"/>
    </row>
    <row r="34" ht="12.75">
      <c r="F34" s="47"/>
    </row>
    <row r="35" ht="12.75">
      <c r="F35" s="47"/>
    </row>
    <row r="36" ht="12.75">
      <c r="F36" s="47"/>
    </row>
    <row r="37" ht="12.75">
      <c r="F37" s="47"/>
    </row>
  </sheetData>
  <printOptions horizontalCentered="1"/>
  <pageMargins left="0.4" right="0.4" top="2" bottom="0.75" header="0.75" footer="0.5"/>
  <pageSetup horizontalDpi="300" verticalDpi="300" orientation="portrait" r:id="rId1"/>
  <headerFooter alignWithMargins="0">
    <oddHeader>&amp;C&amp;"Arial,Bold"&amp;12Attachment No. 1
Contract No. 35163 Amendment No. 5
Portland Streetcar Lowell Extension Phase 1 
Bid List - 9/16/05</oddHeader>
    <oddFooter>&amp;L&amp;8&amp;F&amp;C&amp;P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Korsak</dc:creator>
  <cp:keywords/>
  <dc:description/>
  <cp:lastModifiedBy> </cp:lastModifiedBy>
  <cp:lastPrinted>2005-09-15T19:05:03Z</cp:lastPrinted>
  <dcterms:created xsi:type="dcterms:W3CDTF">2005-07-12T18:49:56Z</dcterms:created>
  <dcterms:modified xsi:type="dcterms:W3CDTF">2007-03-12T22:29:56Z</dcterms:modified>
  <cp:category/>
  <cp:version/>
  <cp:contentType/>
  <cp:contentStatus/>
</cp:coreProperties>
</file>